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d7bdb4beb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经营分析" sheetId="1" r:id="R7202475d1d6b47e4"/>
    <x:sheet xmlns:r="http://schemas.openxmlformats.org/officeDocument/2006/relationships" name="重点医院与销量" sheetId="2" r:id="R10d82f48072947ed"/>
    <x:sheet xmlns:r="http://schemas.openxmlformats.org/officeDocument/2006/relationships" name="行动与复盘" sheetId="3" r:id="R2f10e31bb3724036"/>
    <x:sheet xmlns:r="http://schemas.openxmlformats.org/officeDocument/2006/relationships" name="合成数据" sheetId="4" r:id="Rbf309b921f75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[Red](#,##0.00);0.00"/>
    <x:numFmt numFmtId="201" formatCode="0.00%;[Red](0.00%);0.00%"/>
    <x:numFmt numFmtId="202" formatCode="yyyy-mm"/>
    <x:numFmt numFmtId="203" formatCode="yyyy-mm-dd"/>
    <x:numFmt numFmtId="204" formatCode="#,##0"/>
    <x:numFmt numFmtId="205" formatCode="#,##0;[Red](#,##0);0"/>
  </x:numFmts>
  <x:fonts count="8">
    <x:font>
      <x:sz val="11"/>
      <x:name val="Carlito"/>
    </x:font>
    <x:font>
      <x:sz val="11"/>
      <x:color rgb="FF243447"/>
      <x:name val="Helvetica Neue"/>
    </x:font>
    <x:font>
      <x:b/>
      <x:sz val="17"/>
      <x:color rgb="FF243447"/>
      <x:name val="Helvetica Neue"/>
    </x:font>
    <x:font>
      <x:sz val="11"/>
      <x:color rgb="FF5D6875"/>
      <x:name val="Helvetica Neue"/>
    </x:font>
    <x:font>
      <x:b/>
      <x:sz val="15"/>
      <x:color rgb="FF243447"/>
      <x:name val="Helvetica Neue"/>
    </x:font>
    <x:font>
      <x:b/>
      <x:sz val="11"/>
      <x:color rgb="FF243447"/>
      <x:name val="Helvetica Neue"/>
    </x:font>
    <x:font>
      <x:b/>
      <x:sz val="11"/>
      <x:color rgb="FFFFFFFF"/>
      <x:name val="Helvetica Neue"/>
    </x:font>
    <x:font>
      <x:sz val="10"/>
      <x:color rgb="FF243447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284664"/>
      </x:patternFill>
    </x:fill>
    <x:fill>
      <x:patternFill patternType="solid">
        <x:fgColor rgb="FFEBF0F5"/>
      </x:patternFill>
    </x:fill>
    <x:fill>
      <x:patternFill patternType="solid">
        <x:fgColor rgb="FFFFF2CC"/>
      </x:patternFill>
    </x:fill>
  </x:fills>
  <x:borders count="6">
    <x:border/>
    <x:border>
      <x:bottom style="thin">
        <x:color rgb="FF9FAFB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9FAFBF"/>
      </x:top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1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0" fontId="4" fillId="0" borderId="0" xfId="0" applyNumberFormat="1" applyFont="1" applyFill="1" applyBorder="1" applyAlignment="1">
      <x:alignment vertical="center" wrapText="0"/>
    </x:xf>
    <x:xf numFmtId="201" fontId="4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6" fillId="2" borderId="0" xfId="0" applyNumberFormat="1" applyFont="1" applyFill="1" applyBorder="1" applyAlignment="1">
      <x:alignment vertical="center" wrapText="0"/>
    </x:xf>
    <x:xf numFmtId="0" fontId="6" fillId="2" borderId="2" xfId="0" applyNumberFormat="1" applyFont="1" applyFill="1" applyBorder="1" applyAlignment="1">
      <x:alignment vertical="center" wrapText="0"/>
    </x:xf>
    <x:xf numFmtId="0" fontId="6" fillId="2" borderId="3" xfId="0" applyNumberFormat="1" applyFont="1" applyFill="1" applyBorder="1" applyAlignment="1">
      <x:alignment vertical="center" wrapText="0"/>
    </x:xf>
    <x:xf numFmtId="0" fontId="6" fillId="2" borderId="4" xfId="0" applyNumberFormat="1" applyFont="1" applyFill="1" applyBorder="1" applyAlignment="1">
      <x:alignment vertical="center" wrapText="0"/>
    </x:xf>
    <x:xf numFmtId="0" fontId="6" fillId="2" borderId="2" xfId="0" applyNumberFormat="1" applyFont="1" applyFill="1" applyBorder="1" applyAlignment="1">
      <x:alignment horizontal="center" vertical="center" wrapText="0"/>
    </x:xf>
    <x:xf numFmtId="0" fontId="6" fillId="2" borderId="3" xfId="0" applyNumberFormat="1" applyFont="1" applyFill="1" applyBorder="1" applyAlignment="1">
      <x:alignment horizontal="center" vertical="center" wrapText="0"/>
    </x:xf>
    <x:xf numFmtId="0" fontId="6" fillId="2" borderId="4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5" fillId="3" borderId="5" xfId="0" applyNumberFormat="1" applyFont="1" applyFill="1" applyBorder="1" applyAlignment="1">
      <x:alignment vertical="center" wrapText="0"/>
    </x:xf>
    <x:xf numFmtId="200" fontId="5" fillId="3" borderId="5" xfId="0" applyNumberFormat="1" applyFont="1" applyFill="1" applyBorder="1" applyAlignment="1">
      <x:alignment vertical="center" wrapText="0"/>
    </x:xf>
    <x:xf numFmtId="201" fontId="5" fillId="3" borderId="5" xfId="0" applyNumberFormat="1" applyFont="1" applyFill="1" applyBorder="1" applyAlignment="1">
      <x:alignment vertical="center" wrapText="0"/>
    </x:xf>
    <x:xf numFmtId="200" fontId="5" fillId="3" borderId="0" xfId="0" applyNumberFormat="1" applyFont="1" applyFill="1" applyBorder="1" applyAlignment="1">
      <x:alignment vertical="center" wrapText="0"/>
    </x:xf>
    <x:xf numFmtId="201" fontId="5" fillId="3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0"/>
    </x:xf>
    <x:xf numFmtId="203" fontId="1" fillId="4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center" vertical="center" wrapText="0"/>
    </x:xf>
    <x:xf numFmtId="204" fontId="1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top" wrapText="1"/>
    </x:xf>
    <x:xf numFmtId="204" fontId="4" fillId="0" borderId="0" xfId="0" applyNumberFormat="1" applyFont="1" applyFill="1" applyBorder="1" applyAlignment="1">
      <x:alignment vertical="center" wrapText="0"/>
    </x:xf>
    <x:xf numFmtId="205" fontId="1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5">
    <x:dxf>
      <x:font>
        <x:color rgb="FF9C3040"/>
      </x:font>
      <x:fill>
        <x:patternFill patternType="solid">
          <x:bgColor rgb="FFFBE9EB"/>
        </x:patternFill>
      </x:fill>
    </x:dxf>
    <x:dxf>
      <x:font>
        <x:color rgb="FF9C3040"/>
      </x:font>
      <x:fill>
        <x:patternFill patternType="solid">
          <x:bgColor rgb="FFFBE9EB"/>
        </x:patternFill>
      </x:fill>
    </x:dxf>
    <x:dxf>
      <x:font>
        <x:color rgb="FF9C3040"/>
      </x:font>
      <x:fill>
        <x:patternFill patternType="solid">
          <x:bgColor rgb="FFFBE9EB"/>
        </x:patternFill>
      </x:fill>
    </x:dxf>
    <x:dxf>
      <x:font>
        <x:color rgb="FF9C3040"/>
      </x:font>
      <x:fill>
        <x:patternFill patternType="solid">
          <x:bgColor rgb="FFFBE9EB"/>
        </x:patternFill>
      </x:fill>
    </x:dxf>
    <x:dxf>
      <x:font>
        <x:color rgb="FF8D98A3"/>
      </x:font>
      <x:fill>
        <x:patternFill patternType="solid">
          <x:bgColor rgb="FFF0F2F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82888c0da4279" /><Relationship Type="http://schemas.openxmlformats.org/officeDocument/2006/relationships/theme" Target="/xl/theme/theme1.xml" Id="R2f979afe6a25473b" /><Relationship Type="http://schemas.openxmlformats.org/officeDocument/2006/relationships/sharedStrings" Target="/xl/sharedStrings.xml" Id="R027dbe6b6fdd4d60" /><Relationship Type="http://schemas.openxmlformats.org/officeDocument/2006/relationships/worksheet" Target="/xl/worksheets/sheet1.xml" Id="R7202475d1d6b47e4" /><Relationship Type="http://schemas.openxmlformats.org/officeDocument/2006/relationships/worksheet" Target="/xl/worksheets/sheet2.xml" Id="R10d82f48072947ed" /><Relationship Type="http://schemas.openxmlformats.org/officeDocument/2006/relationships/worksheet" Target="/xl/worksheets/sheet3.xml" Id="R2f10e31bb3724036" /><Relationship Type="http://schemas.openxmlformats.org/officeDocument/2006/relationships/worksheet" Target="/xl/worksheets/sheet4.xml" Id="Rbf309b921f754464" /></Relationships>
</file>

<file path=xl/tables/table1.xml><?xml version="1.0" encoding="utf-8"?>
<x:table xmlns:x="http://schemas.openxmlformats.org/spreadsheetml/2006/main" id="1" name="SyntheticRecords" displayName="SyntheticRecords" ref="B6:I54" headerRowCount="1" totalsRowCount="0" totalsRowShown="0">
  <x:tableColumns count="8">
    <x:tableColumn id="1" name="期间"/>
    <x:tableColumn id="2" name="产品"/>
    <x:tableColumn id="3" name="大区"/>
    <x:tableColumn id="4" name="医院归属标签"/>
    <x:tableColumn id="5" name="经销商"/>
    <x:tableColumn id="6" name="进货额（分）"/>
    <x:tableColumn id="7" name="合成数量"/>
    <x:tableColumn id="8" name="来源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9926f0627b664e6f" /></Relationships>
</file>

<file path=xl/worksheets/sheet1.xml><?xml version="1.0" encoding="utf-8"?>
<x:worksheet xmlns:x="http://schemas.openxmlformats.org/spreadsheetml/2006/main">
  <x:sheetPr>
    <x:tabColor rgb="FF284664"/>
  </x:sheetPr>
  <x:sheetViews>
    <x:sheetView showGridLines="0" workbookViewId="0"/>
  </x:sheetViews>
  <x:sheetFormatPr defaultRowHeight="15"/>
  <x:cols>
    <x:col min="1" max="1" width="3" hidden="0" customWidth="1"/>
    <x:col min="2" max="2" width="25" hidden="0" customWidth="1"/>
    <x:col min="3" max="3" width="13" hidden="0" customWidth="1"/>
    <x:col min="4" max="4" width="17" hidden="0" customWidth="1"/>
    <x:col min="5" max="5" width="17" hidden="0" customWidth="1"/>
    <x:col min="6" max="6" width="17" hidden="0" customWidth="1"/>
    <x:col min="7" max="7" width="13" hidden="0" customWidth="1"/>
    <x:col min="8" max="8" width="17" hidden="0" customWidth="1"/>
    <x:col min="9" max="9" width="17" hidden="0" customWidth="1"/>
    <x:col min="10" max="10" width="13" hidden="0" customWidth="1"/>
    <x:col min="11" max="11" width="17" hidden="0" customWidth="1"/>
  </x:cols>
  <x:sheetData>
    <x:row r="1" ht="26" customHeight="1"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6" customHeight="1">
      <x:c r="B2" s="4" t="str">
        <x:v>医疗器械运营分析</x:v>
      </x:c>
      <x:c r="C2" s="3"/>
      <x:c r="D2" s="3"/>
      <x:c r="E2" s="3"/>
      <x:c r="F2" s="3"/>
      <x:c r="G2" s="3"/>
      <x:c r="H2" s="3"/>
      <x:c r="I2" s="3"/>
      <x:c r="J2" s="3"/>
      <x:c r="K2" s="3"/>
    </x:row>
    <x:row r="3" ht="26" customHeight="1">
      <x:c r="B3" s="6" t="str">
        <x:v>2026年8月对比7月｜全部为合成数据｜金额：人民币元｜经销商进货额，不代表终端需求</x:v>
      </x:c>
      <x:c r="C3" s="5"/>
      <x:c r="D3" s="5"/>
      <x:c r="E3" s="5"/>
      <x:c r="F3" s="5"/>
      <x:c r="G3" s="5"/>
      <x:c r="H3" s="5"/>
      <x:c r="I3" s="5"/>
      <x:c r="J3" s="5"/>
      <x:c r="K3" s="5"/>
    </x:row>
    <x:row r="4" ht="26" customHeight="1"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6" customHeight="1">
      <x:c r="B5" s="3" t="str">
        <x:v>8月进货额</x:v>
      </x:c>
      <x:c r="C5" s="3"/>
      <x:c r="D5" s="9" t="n">
        <x:f>E20</x:f>
        <x:v>546924.4</x:v>
      </x:c>
      <x:c r="E5" s="3"/>
      <x:c r="F5" s="3"/>
      <x:c r="G5" s="3" t="str">
        <x:v>整体环比</x:v>
      </x:c>
      <x:c r="H5" s="3"/>
      <x:c r="I5" s="10" t="n">
        <x:f>G20</x:f>
        <x:v>0.005375735294117647</x:v>
      </x:c>
      <x:c r="J5" s="3"/>
      <x:c r="K5" s="3"/>
    </x:row>
    <x:row r="6" ht="26" customHeight="1">
      <x:c r="B6" s="3" t="str">
        <x:v>8月未达目标</x:v>
      </x:c>
      <x:c r="C6" s="3"/>
      <x:c r="D6" s="9" t="n">
        <x:f>I20</x:f>
        <x:v>62355.6</x:v>
      </x:c>
      <x:c r="E6" s="3"/>
      <x:c r="F6" s="3"/>
      <x:c r="G6" s="3" t="str">
        <x:v>目标达成率</x:v>
      </x:c>
      <x:c r="H6" s="3"/>
      <x:c r="I6" s="10" t="n">
        <x:f>J20</x:f>
        <x:v>0.8976569065126051</x:v>
      </x:c>
      <x:c r="J6" s="3"/>
      <x:c r="K6" s="3"/>
    </x:row>
    <x:row r="7" ht="26" customHeight="1"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 ht="26" customHeight="1">
      <x:c r="B8" s="11" t="str">
        <x:v>AI 初步建议：优先核对 Nimbus 东部四院交付与库存，同步核验竞品线索。现有资料不能判定原因。</x:v>
      </x:c>
      <x:c r="C8" s="3"/>
      <x:c r="D8" s="3"/>
      <x:c r="E8" s="3"/>
      <x:c r="F8" s="3"/>
      <x:c r="G8" s="3"/>
      <x:c r="H8" s="3"/>
      <x:c r="I8" s="3"/>
      <x:c r="J8" s="3"/>
      <x:c r="K8" s="3"/>
    </x:row>
    <x:row r="9" ht="26" customHeight="1">
      <x:c r="B9" s="11" t="str">
        <x:v>建议对应本次合成快照。修改来源后，数值重算；文字建议与本人判断需要重新审阅。</x:v>
      </x:c>
      <x:c r="C9" s="3"/>
      <x:c r="D9" s="3"/>
      <x:c r="E9" s="3"/>
      <x:c r="F9" s="3"/>
      <x:c r="G9" s="3"/>
      <x:c r="H9" s="3"/>
      <x:c r="I9" s="3"/>
      <x:c r="J9" s="3"/>
      <x:c r="K9" s="3"/>
    </x:row>
    <x:row r="10" ht="26" customHeight="1">
      <x:c r="B10" s="3"/>
      <x:c r="C10" s="3"/>
      <x:c r="D10" s="3"/>
      <x:c r="E10" s="3"/>
      <x:c r="F10" s="3"/>
      <x:c r="G10" s="3"/>
      <x:c r="H10" s="3"/>
      <x:c r="I10" s="3"/>
      <x:c r="J10" s="3"/>
      <x:c r="K10" s="3"/>
    </x:row>
    <x:row r="11" ht="26" customHeight="1">
      <x:c r="B11" s="12" t="str">
        <x:v>产品与大区差异</x:v>
      </x:c>
      <x:c r="C11" s="3"/>
      <x:c r="D11" s="3"/>
      <x:c r="E11" s="3"/>
      <x:c r="F11" s="3"/>
      <x:c r="G11" s="3"/>
      <x:c r="H11" s="3"/>
      <x:c r="I11" s="3"/>
      <x:c r="J11" s="3"/>
      <x:c r="K11" s="3"/>
    </x:row>
    <x:row r="12" ht="26" customHeight="1">
      <x:c r="B12" s="3"/>
      <x:c r="C12" s="3"/>
      <x:c r="D12" s="13" t="n">
        <x:v>46204</x:v>
      </x:c>
      <x:c r="E12" s="13" t="n">
        <x:v>46235</x:v>
      </x:c>
      <x:c r="F12" s="3"/>
      <x:c r="G12" s="3"/>
      <x:c r="H12" s="13" t="n">
        <x:f>E12</x:f>
        <x:v>46235</x:v>
      </x:c>
      <x:c r="I12" s="3"/>
      <x:c r="J12" s="3"/>
      <x:c r="K12" s="3"/>
    </x:row>
    <x:row r="13" ht="30" customHeight="1">
      <x:c r="B13" s="19" t="str">
        <x:v>产品</x:v>
      </x:c>
      <x:c r="C13" s="20" t="str">
        <x:v>大区</x:v>
      </x:c>
      <x:c r="D13" s="20" t="str">
        <x:v>进货额（元）</x:v>
      </x:c>
      <x:c r="E13" s="20" t="str">
        <x:v>进货额（元）</x:v>
      </x:c>
      <x:c r="F13" s="20" t="str">
        <x:v>增减额</x:v>
      </x:c>
      <x:c r="G13" s="20" t="str">
        <x:v>环比</x:v>
      </x:c>
      <x:c r="H13" s="20" t="str">
        <x:v>目标（元）</x:v>
      </x:c>
      <x:c r="I13" s="20" t="str">
        <x:v>未达缺口</x:v>
      </x:c>
      <x:c r="J13" s="20" t="str">
        <x:v>达成率</x:v>
      </x:c>
      <x:c r="K13" s="21" t="str">
        <x:v>下降损失占比</x:v>
      </x:c>
    </x:row>
    <x:row r="14" ht="26" customHeight="1">
      <x:c r="B14" s="3" t="str">
        <x:v>Aurora 监测耗材</x:v>
      </x:c>
      <x:c r="C14" s="3" t="str">
        <x:v>东部大区</x:v>
      </x:c>
      <x:c r="D14" s="7" t="n">
        <x:f>IF(OR(COUNTIFS('合成数据'!$B$7:$B$54,D$12,'合成数据'!$C$7:$C$54,$B14,'合成数据'!$D$7:$D$54,$C14)&lt;&gt;4,COUNTIFS('合成数据'!$B$7:$B$54,D$12,'合成数据'!$C$7:$C$54,$B14,'合成数据'!$D$7:$D$54,$C14,'合成数据'!$G$7:$G$54,"&lt;&gt;")&lt;&gt;4),"n.a.",SUMIFS('合成数据'!$G$7:$G$54,'合成数据'!$B$7:$B$54,D$12,'合成数据'!$C$7:$C$54,$B14,'合成数据'!$D$7:$D$54,$C14)/100)</x:f>
        <x:v>128000</x:v>
      </x:c>
      <x:c r="E14" s="7" t="n">
        <x:f>IF(OR(COUNTIFS('合成数据'!$B$7:$B$54,E$12,'合成数据'!$C$7:$C$54,$B14,'合成数据'!$D$7:$D$54,$C14)&lt;&gt;4,COUNTIFS('合成数据'!$B$7:$B$54,E$12,'合成数据'!$C$7:$C$54,$B14,'合成数据'!$D$7:$D$54,$C14,'合成数据'!$G$7:$G$54,"&lt;&gt;")&lt;&gt;4),"n.a.",SUMIFS('合成数据'!$G$7:$G$54,'合成数据'!$B$7:$B$54,E$12,'合成数据'!$C$7:$C$54,$B14,'合成数据'!$D$7:$D$54,$C14)/100)</x:f>
        <x:v>139532.8</x:v>
      </x:c>
      <x:c r="F14" s="7" t="n">
        <x:f>IF(COUNT(D14:E14)&lt;2,"n.a.",ROUND(E14-D14,2))</x:f>
        <x:v>11532.8</x:v>
      </x:c>
      <x:c r="G14" s="8" t="n">
        <x:f>IF(COUNT(D14:E14)&lt;2,"n.a.",IF(D14=0,"n.a.",F14/D14))</x:f>
        <x:v>0.0901</x:v>
      </x:c>
      <x:c r="H14" s="7" t="n">
        <x:f>IF(OR(COUNTIFS('合成数据'!$B$59:$B$70,H$12,'合成数据'!$C$59:$C$70,$B14,'合成数据'!$D$59:$D$70,$C14)&lt;&gt;1,COUNTIFS('合成数据'!$B$59:$B$70,H$12,'合成数据'!$C$59:$C$70,$B14,'合成数据'!$D$59:$D$70,$C14,'合成数据'!$E$59:$E$70,"&lt;&gt;")&lt;&gt;1),"n.a.",SUMIFS('合成数据'!$E$59:$E$70,'合成数据'!$B$59:$B$70,H$12,'合成数据'!$C$59:$C$70,$B14,'合成数据'!$D$59:$D$70,$C14)/100)</x:f>
        <x:v>143360</x:v>
      </x:c>
      <x:c r="I14" s="7" t="n">
        <x:f>IF(COUNT(E14,H14)&lt;2,"n.a.",MAX(ROUND(H14-E14,2),0))</x:f>
        <x:v>3827.2</x:v>
      </x:c>
      <x:c r="J14" s="8" t="n">
        <x:f>IF(COUNT(E14,H14)&lt;2,"n.a.",IF(H14=0,"n.a.",E14/H14))</x:f>
        <x:v>0.9733035714285714</x:v>
      </x:c>
      <x:c r="K14" s="8" t="n">
        <x:f>IF(COUNT($F$14:$F$19)&lt;6,"n.a.",IF(SUMIFS($F$14:$F$19,$F$14:$F$19,"&lt;0")=0,"n.a.",MIN(F14,0)/SUMIFS($F$14:$F$19,$F$14:$F$19,"&lt;0")))</x:f>
        <x:v>0</x:v>
      </x:c>
    </x:row>
    <x:row r="15" ht="26" customHeight="1">
      <x:c r="B15" s="3" t="str">
        <x:v>Aurora 监测耗材</x:v>
      </x:c>
      <x:c r="C15" s="3" t="str">
        <x:v>中部大区</x:v>
      </x:c>
      <x:c r="D15" s="7" t="n">
        <x:f>IF(OR(COUNTIFS('合成数据'!$B$7:$B$54,D$12,'合成数据'!$C$7:$C$54,$B15,'合成数据'!$D$7:$D$54,$C15)&lt;&gt;4,COUNTIFS('合成数据'!$B$7:$B$54,D$12,'合成数据'!$C$7:$C$54,$B15,'合成数据'!$D$7:$D$54,$C15,'合成数据'!$G$7:$G$54,"&lt;&gt;")&lt;&gt;4),"n.a.",SUMIFS('合成数据'!$G$7:$G$54,'合成数据'!$B$7:$B$54,D$12,'合成数据'!$C$7:$C$54,$B15,'合成数据'!$D$7:$D$54,$C15)/100)</x:f>
        <x:v>96000</x:v>
      </x:c>
      <x:c r="E15" s="7" t="n">
        <x:f>IF(OR(COUNTIFS('合成数据'!$B$7:$B$54,E$12,'合成数据'!$C$7:$C$54,$B15,'合成数据'!$D$7:$D$54,$C15)&lt;&gt;4,COUNTIFS('合成数据'!$B$7:$B$54,E$12,'合成数据'!$C$7:$C$54,$B15,'合成数据'!$D$7:$D$54,$C15,'合成数据'!$G$7:$G$54,"&lt;&gt;")&lt;&gt;4),"n.a.",SUMIFS('合成数据'!$G$7:$G$54,'合成数据'!$B$7:$B$54,E$12,'合成数据'!$C$7:$C$54,$B15,'合成数据'!$D$7:$D$54,$C15)/100)</x:f>
        <x:v>92169.6</x:v>
      </x:c>
      <x:c r="F15" s="7" t="n">
        <x:f>IF(COUNT(D15:E15)&lt;2,"n.a.",ROUND(E15-D15,2))</x:f>
        <x:v>-3830.4</x:v>
      </x:c>
      <x:c r="G15" s="8" t="n">
        <x:f>IF(COUNT(D15:E15)&lt;2,"n.a.",IF(D15=0,"n.a.",F15/D15))</x:f>
        <x:v>-0.0399</x:v>
      </x:c>
      <x:c r="H15" s="7" t="n">
        <x:f>IF(OR(COUNTIFS('合成数据'!$B$59:$B$70,H$12,'合成数据'!$C$59:$C$70,$B15,'合成数据'!$D$59:$D$70,$C15)&lt;&gt;1,COUNTIFS('合成数据'!$B$59:$B$70,H$12,'合成数据'!$C$59:$C$70,$B15,'合成数据'!$D$59:$D$70,$C15,'合成数据'!$E$59:$E$70,"&lt;&gt;")&lt;&gt;1),"n.a.",SUMIFS('合成数据'!$E$59:$E$70,'合成数据'!$B$59:$B$70,H$12,'合成数据'!$C$59:$C$70,$B15,'合成数据'!$D$59:$D$70,$C15)/100)</x:f>
        <x:v>107520</x:v>
      </x:c>
      <x:c r="I15" s="7" t="n">
        <x:f>IF(COUNT(E15,H15)&lt;2,"n.a.",MAX(ROUND(H15-E15,2),0))</x:f>
        <x:v>15350.4</x:v>
      </x:c>
      <x:c r="J15" s="8" t="n">
        <x:f>IF(COUNT(E15,H15)&lt;2,"n.a.",IF(H15=0,"n.a.",E15/H15))</x:f>
        <x:v>0.8572321428571429</x:v>
      </x:c>
      <x:c r="K15" s="8" t="n">
        <x:f>IF(COUNT($F$14:$F$19)&lt;6,"n.a.",IF(SUMIFS($F$14:$F$19,$F$14:$F$19,"&lt;0")=0,"n.a.",MIN(F15,0)/SUMIFS($F$14:$F$19,$F$14:$F$19,"&lt;0")))</x:f>
        <x:v>0.23499386503067485</x:v>
      </x:c>
    </x:row>
    <x:row r="16" ht="26" customHeight="1">
      <x:c r="B16" s="3" t="str">
        <x:v>Aurora 监测耗材</x:v>
      </x:c>
      <x:c r="C16" s="3" t="str">
        <x:v>西部大区</x:v>
      </x:c>
      <x:c r="D16" s="7" t="n">
        <x:f>IF(OR(COUNTIFS('合成数据'!$B$7:$B$54,D$12,'合成数据'!$C$7:$C$54,$B16,'合成数据'!$D$7:$D$54,$C16)&lt;&gt;4,COUNTIFS('合成数据'!$B$7:$B$54,D$12,'合成数据'!$C$7:$C$54,$B16,'合成数据'!$D$7:$D$54,$C16,'合成数据'!$G$7:$G$54,"&lt;&gt;")&lt;&gt;4),"n.a.",SUMIFS('合成数据'!$G$7:$G$54,'合成数据'!$B$7:$B$54,D$12,'合成数据'!$C$7:$C$54,$B16,'合成数据'!$D$7:$D$54,$C16)/100)</x:f>
        <x:v>73000</x:v>
      </x:c>
      <x:c r="E16" s="7" t="n">
        <x:f>IF(OR(COUNTIFS('合成数据'!$B$7:$B$54,E$12,'合成数据'!$C$7:$C$54,$B16,'合成数据'!$D$7:$D$54,$C16)&lt;&gt;4,COUNTIFS('合成数据'!$B$7:$B$54,E$12,'合成数据'!$C$7:$C$54,$B16,'合成数据'!$D$7:$D$54,$C16,'合成数据'!$G$7:$G$54,"&lt;&gt;")&lt;&gt;4),"n.a.",SUMIFS('合成数据'!$G$7:$G$54,'合成数据'!$B$7:$B$54,E$12,'合成数据'!$C$7:$C$54,$B16,'合成数据'!$D$7:$D$54,$C16)/100)</x:f>
        <x:v>75197.3</x:v>
      </x:c>
      <x:c r="F16" s="7" t="n">
        <x:f>IF(COUNT(D16:E16)&lt;2,"n.a.",ROUND(E16-D16,2))</x:f>
        <x:v>2197.3</x:v>
      </x:c>
      <x:c r="G16" s="8" t="n">
        <x:f>IF(COUNT(D16:E16)&lt;2,"n.a.",IF(D16=0,"n.a.",F16/D16))</x:f>
        <x:v>0.030100000000000002</x:v>
      </x:c>
      <x:c r="H16" s="7" t="n">
        <x:f>IF(OR(COUNTIFS('合成数据'!$B$59:$B$70,H$12,'合成数据'!$C$59:$C$70,$B16,'合成数据'!$D$59:$D$70,$C16)&lt;&gt;1,COUNTIFS('合成数据'!$B$59:$B$70,H$12,'合成数据'!$C$59:$C$70,$B16,'合成数据'!$D$59:$D$70,$C16,'合成数据'!$E$59:$E$70,"&lt;&gt;")&lt;&gt;1),"n.a.",SUMIFS('合成数据'!$E$59:$E$70,'合成数据'!$B$59:$B$70,H$12,'合成数据'!$C$59:$C$70,$B16,'合成数据'!$D$59:$D$70,$C16)/100)</x:f>
        <x:v>81760</x:v>
      </x:c>
      <x:c r="I16" s="7" t="n">
        <x:f>IF(COUNT(E16,H16)&lt;2,"n.a.",MAX(ROUND(H16-E16,2),0))</x:f>
        <x:v>6562.7</x:v>
      </x:c>
      <x:c r="J16" s="8" t="n">
        <x:f>IF(COUNT(E16,H16)&lt;2,"n.a.",IF(H16=0,"n.a.",E16/H16))</x:f>
        <x:v>0.9197321428571429</x:v>
      </x:c>
      <x:c r="K16" s="8" t="n">
        <x:f>IF(COUNT($F$14:$F$19)&lt;6,"n.a.",IF(SUMIFS($F$14:$F$19,$F$14:$F$19,"&lt;0")=0,"n.a.",MIN(F16,0)/SUMIFS($F$14:$F$19,$F$14:$F$19,"&lt;0")))</x:f>
        <x:v>0</x:v>
      </x:c>
    </x:row>
    <x:row r="17" ht="26" customHeight="1">
      <x:c r="B17" s="3" t="str">
        <x:v>Nimbus 微创器械</x:v>
      </x:c>
      <x:c r="C17" s="3" t="str">
        <x:v>东部大区</x:v>
      </x:c>
      <x:c r="D17" s="7" t="n">
        <x:f>IF(OR(COUNTIFS('合成数据'!$B$7:$B$54,D$12,'合成数据'!$C$7:$C$54,$B17,'合成数据'!$D$7:$D$54,$C17)&lt;&gt;4,COUNTIFS('合成数据'!$B$7:$B$54,D$12,'合成数据'!$C$7:$C$54,$B17,'合成数据'!$D$7:$D$54,$C17,'合成数据'!$G$7:$G$54,"&lt;&gt;")&lt;&gt;4),"n.a.",SUMIFS('合成数据'!$G$7:$G$54,'合成数据'!$B$7:$B$54,D$12,'合成数据'!$C$7:$C$54,$B17,'合成数据'!$D$7:$D$54,$C17)/100)</x:f>
        <x:v>104000</x:v>
      </x:c>
      <x:c r="E17" s="7" t="n">
        <x:f>IF(OR(COUNTIFS('合成数据'!$B$7:$B$54,E$12,'合成数据'!$C$7:$C$54,$B17,'合成数据'!$D$7:$D$54,$C17)&lt;&gt;4,COUNTIFS('合成数据'!$B$7:$B$54,E$12,'合成数据'!$C$7:$C$54,$B17,'合成数据'!$D$7:$D$54,$C17,'合成数据'!$G$7:$G$54,"&lt;&gt;")&lt;&gt;4),"n.a.",SUMIFS('合成数据'!$G$7:$G$54,'合成数据'!$B$7:$B$54,E$12,'合成数据'!$C$7:$C$54,$B17,'合成数据'!$D$7:$D$54,$C17)/100)</x:f>
        <x:v>91530.4</x:v>
      </x:c>
      <x:c r="F17" s="7" t="n">
        <x:f>IF(COUNT(D17:E17)&lt;2,"n.a.",ROUND(E17-D17,2))</x:f>
        <x:v>-12469.6</x:v>
      </x:c>
      <x:c r="G17" s="8" t="n">
        <x:f>IF(COUNT(D17:E17)&lt;2,"n.a.",IF(D17=0,"n.a.",F17/D17))</x:f>
        <x:v>-0.1199</x:v>
      </x:c>
      <x:c r="H17" s="7" t="n">
        <x:f>IF(OR(COUNTIFS('合成数据'!$B$59:$B$70,H$12,'合成数据'!$C$59:$C$70,$B17,'合成数据'!$D$59:$D$70,$C17)&lt;&gt;1,COUNTIFS('合成数据'!$B$59:$B$70,H$12,'合成数据'!$C$59:$C$70,$B17,'合成数据'!$D$59:$D$70,$C17,'合成数据'!$E$59:$E$70,"&lt;&gt;")&lt;&gt;1),"n.a.",SUMIFS('合成数据'!$E$59:$E$70,'合成数据'!$B$59:$B$70,H$12,'合成数据'!$C$59:$C$70,$B17,'合成数据'!$D$59:$D$70,$C17)/100)</x:f>
        <x:v>116480</x:v>
      </x:c>
      <x:c r="I17" s="7" t="n">
        <x:f>IF(COUNT(E17,H17)&lt;2,"n.a.",MAX(ROUND(H17-E17,2),0))</x:f>
        <x:v>24949.6</x:v>
      </x:c>
      <x:c r="J17" s="8" t="n">
        <x:f>IF(COUNT(E17,H17)&lt;2,"n.a.",IF(H17=0,"n.a.",E17/H17))</x:f>
        <x:v>0.7858035714285714</x:v>
      </x:c>
      <x:c r="K17" s="8" t="n">
        <x:f>IF(COUNT($F$14:$F$19)&lt;6,"n.a.",IF(SUMIFS($F$14:$F$19,$F$14:$F$19,"&lt;0")=0,"n.a.",MIN(F17,0)/SUMIFS($F$14:$F$19,$F$14:$F$19,"&lt;0")))</x:f>
        <x:v>0.7650061349693251</x:v>
      </x:c>
    </x:row>
    <x:row r="18" ht="26" customHeight="1">
      <x:c r="B18" s="3" t="str">
        <x:v>Nimbus 微创器械</x:v>
      </x:c>
      <x:c r="C18" s="3" t="str">
        <x:v>中部大区</x:v>
      </x:c>
      <x:c r="D18" s="7" t="n">
        <x:f>IF(OR(COUNTIFS('合成数据'!$B$7:$B$54,D$12,'合成数据'!$C$7:$C$54,$B18,'合成数据'!$D$7:$D$54,$C18)&lt;&gt;4,COUNTIFS('合成数据'!$B$7:$B$54,D$12,'合成数据'!$C$7:$C$54,$B18,'合成数据'!$D$7:$D$54,$C18,'合成数据'!$G$7:$G$54,"&lt;&gt;")&lt;&gt;4),"n.a.",SUMIFS('合成数据'!$G$7:$G$54,'合成数据'!$B$7:$B$54,D$12,'合成数据'!$C$7:$C$54,$B18,'合成数据'!$D$7:$D$54,$C18)/100)</x:f>
        <x:v>81000</x:v>
      </x:c>
      <x:c r="E18" s="7" t="n">
        <x:f>IF(OR(COUNTIFS('合成数据'!$B$7:$B$54,E$12,'合成数据'!$C$7:$C$54,$B18,'合成数据'!$D$7:$D$54,$C18)&lt;&gt;4,COUNTIFS('合成数据'!$B$7:$B$54,E$12,'合成数据'!$C$7:$C$54,$B18,'合成数据'!$D$7:$D$54,$C18,'合成数据'!$G$7:$G$54,"&lt;&gt;")&lt;&gt;4),"n.a.",SUMIFS('合成数据'!$G$7:$G$54,'合成数据'!$B$7:$B$54,E$12,'合成数据'!$C$7:$C$54,$B18,'合成数据'!$D$7:$D$54,$C18)/100)</x:f>
        <x:v>85868.1</x:v>
      </x:c>
      <x:c r="F18" s="7" t="n">
        <x:f>IF(COUNT(D18:E18)&lt;2,"n.a.",ROUND(E18-D18,2))</x:f>
        <x:v>4868.1</x:v>
      </x:c>
      <x:c r="G18" s="8" t="n">
        <x:f>IF(COUNT(D18:E18)&lt;2,"n.a.",IF(D18=0,"n.a.",F18/D18))</x:f>
        <x:v>0.06010000000000001</x:v>
      </x:c>
      <x:c r="H18" s="7" t="n">
        <x:f>IF(OR(COUNTIFS('合成数据'!$B$59:$B$70,H$12,'合成数据'!$C$59:$C$70,$B18,'合成数据'!$D$59:$D$70,$C18)&lt;&gt;1,COUNTIFS('合成数据'!$B$59:$B$70,H$12,'合成数据'!$C$59:$C$70,$B18,'合成数据'!$D$59:$D$70,$C18,'合成数据'!$E$59:$E$70,"&lt;&gt;")&lt;&gt;1),"n.a.",SUMIFS('合成数据'!$E$59:$E$70,'合成数据'!$B$59:$B$70,H$12,'合成数据'!$C$59:$C$70,$B18,'合成数据'!$D$59:$D$70,$C18)/100)</x:f>
        <x:v>90720</x:v>
      </x:c>
      <x:c r="I18" s="7" t="n">
        <x:f>IF(COUNT(E18,H18)&lt;2,"n.a.",MAX(ROUND(H18-E18,2),0))</x:f>
        <x:v>4851.9</x:v>
      </x:c>
      <x:c r="J18" s="8" t="n">
        <x:f>IF(COUNT(E18,H18)&lt;2,"n.a.",IF(H18=0,"n.a.",E18/H18))</x:f>
        <x:v>0.9465178571428572</x:v>
      </x:c>
      <x:c r="K18" s="8" t="n">
        <x:f>IF(COUNT($F$14:$F$19)&lt;6,"n.a.",IF(SUMIFS($F$14:$F$19,$F$14:$F$19,"&lt;0")=0,"n.a.",MIN(F18,0)/SUMIFS($F$14:$F$19,$F$14:$F$19,"&lt;0")))</x:f>
        <x:v>0</x:v>
      </x:c>
    </x:row>
    <x:row r="19" ht="26" customHeight="1">
      <x:c r="B19" s="3" t="str">
        <x:v>Nimbus 微创器械</x:v>
      </x:c>
      <x:c r="C19" s="3" t="str">
        <x:v>西部大区</x:v>
      </x:c>
      <x:c r="D19" s="7" t="n">
        <x:f>IF(OR(COUNTIFS('合成数据'!$B$7:$B$54,D$12,'合成数据'!$C$7:$C$54,$B19,'合成数据'!$D$7:$D$54,$C19)&lt;&gt;4,COUNTIFS('合成数据'!$B$7:$B$54,D$12,'合成数据'!$C$7:$C$54,$B19,'合成数据'!$D$7:$D$54,$C19,'合成数据'!$G$7:$G$54,"&lt;&gt;")&lt;&gt;4),"n.a.",SUMIFS('合成数据'!$G$7:$G$54,'合成数据'!$B$7:$B$54,D$12,'合成数据'!$C$7:$C$54,$B19,'合成数据'!$D$7:$D$54,$C19)/100)</x:f>
        <x:v>62000</x:v>
      </x:c>
      <x:c r="E19" s="7" t="n">
        <x:f>IF(OR(COUNTIFS('合成数据'!$B$7:$B$54,E$12,'合成数据'!$C$7:$C$54,$B19,'合成数据'!$D$7:$D$54,$C19)&lt;&gt;4,COUNTIFS('合成数据'!$B$7:$B$54,E$12,'合成数据'!$C$7:$C$54,$B19,'合成数据'!$D$7:$D$54,$C19,'合成数据'!$G$7:$G$54,"&lt;&gt;")&lt;&gt;4),"n.a.",SUMIFS('合成数据'!$G$7:$G$54,'合成数据'!$B$7:$B$54,E$12,'合成数据'!$C$7:$C$54,$B19,'合成数据'!$D$7:$D$54,$C19)/100)</x:f>
        <x:v>62626.2</x:v>
      </x:c>
      <x:c r="F19" s="7" t="n">
        <x:f>IF(COUNT(D19:E19)&lt;2,"n.a.",ROUND(E19-D19,2))</x:f>
        <x:v>626.2</x:v>
      </x:c>
      <x:c r="G19" s="8" t="n">
        <x:f>IF(COUNT(D19:E19)&lt;2,"n.a.",IF(D19=0,"n.a.",F19/D19))</x:f>
        <x:v>0.010100000000000001</x:v>
      </x:c>
      <x:c r="H19" s="7" t="n">
        <x:f>IF(OR(COUNTIFS('合成数据'!$B$59:$B$70,H$12,'合成数据'!$C$59:$C$70,$B19,'合成数据'!$D$59:$D$70,$C19)&lt;&gt;1,COUNTIFS('合成数据'!$B$59:$B$70,H$12,'合成数据'!$C$59:$C$70,$B19,'合成数据'!$D$59:$D$70,$C19,'合成数据'!$E$59:$E$70,"&lt;&gt;")&lt;&gt;1),"n.a.",SUMIFS('合成数据'!$E$59:$E$70,'合成数据'!$B$59:$B$70,H$12,'合成数据'!$C$59:$C$70,$B19,'合成数据'!$D$59:$D$70,$C19)/100)</x:f>
        <x:v>69440</x:v>
      </x:c>
      <x:c r="I19" s="7" t="n">
        <x:f>IF(COUNT(E19,H19)&lt;2,"n.a.",MAX(ROUND(H19-E19,2),0))</x:f>
        <x:v>6813.8</x:v>
      </x:c>
      <x:c r="J19" s="8" t="n">
        <x:f>IF(COUNT(E19,H19)&lt;2,"n.a.",IF(H19=0,"n.a.",E19/H19))</x:f>
        <x:v>0.901875</x:v>
      </x:c>
      <x:c r="K19" s="8" t="n">
        <x:f>IF(COUNT($F$14:$F$19)&lt;6,"n.a.",IF(SUMIFS($F$14:$F$19,$F$14:$F$19,"&lt;0")=0,"n.a.",MIN(F19,0)/SUMIFS($F$14:$F$19,$F$14:$F$19,"&lt;0")))</x:f>
        <x:v>0</x:v>
      </x:c>
    </x:row>
    <x:row r="20" ht="26" customHeight="1">
      <x:c r="B20" s="24" t="str">
        <x:v>全部合计</x:v>
      </x:c>
      <x:c r="C20" s="24"/>
      <x:c r="D20" s="25" t="n">
        <x:f>IF(COUNT(D14:D19)&lt;6,"n.a.",ROUND(SUM(D14:D19),2))</x:f>
        <x:v>544000</x:v>
      </x:c>
      <x:c r="E20" s="25" t="n">
        <x:f>IF(COUNT(E14:E19)&lt;6,"n.a.",ROUND(SUM(E14:E19),2))</x:f>
        <x:v>546924.4</x:v>
      </x:c>
      <x:c r="F20" s="25" t="n">
        <x:f>IF(COUNT(F14:F19)&lt;6,"n.a.",ROUND(SUM(F14:F19),2))</x:f>
        <x:v>2924.4</x:v>
      </x:c>
      <x:c r="G20" s="26" t="n">
        <x:f>IF(COUNT(D20:E20)&lt;2,"n.a.",IF(D20=0,"n.a.",F20/D20))</x:f>
        <x:v>0.005375735294117647</x:v>
      </x:c>
      <x:c r="H20" s="25" t="n">
        <x:f>IF(COUNT(H14:H19)&lt;6,"n.a.",ROUND(SUM(H14:H19),2))</x:f>
        <x:v>609280</x:v>
      </x:c>
      <x:c r="I20" s="25" t="n">
        <x:f>IF(COUNT(I14:I19)&lt;6,"n.a.",ROUND(SUM(I14:I19),2))</x:f>
        <x:v>62355.6</x:v>
      </x:c>
      <x:c r="J20" s="26" t="n">
        <x:f>IF(COUNT(E20,H20)&lt;2,"n.a.",IF(H20=0,"n.a.",E20/H20))</x:f>
        <x:v>0.8976569065126051</x:v>
      </x:c>
      <x:c r="K20" s="26"/>
    </x:row>
    <x:row r="21" ht="26" customHeight="1">
      <x:c r="B21" s="3"/>
      <x:c r="C21" s="3"/>
      <x:c r="D21" s="3"/>
      <x:c r="E21" s="3"/>
      <x:c r="F21" s="3"/>
      <x:c r="G21" s="3"/>
      <x:c r="H21" s="3"/>
      <x:c r="I21" s="3"/>
      <x:c r="J21" s="3"/>
      <x:c r="K21" s="3"/>
    </x:row>
    <x:row r="22" ht="26" customHeight="1">
      <x:c r="B22" s="11" t="str">
        <x:v>下降损失占比只以各下滑组合的绝对损失合计为分母；增长组合为 0，不用整体净增额作分母。</x:v>
      </x:c>
      <x:c r="C22" s="3"/>
      <x:c r="D22" s="3"/>
      <x:c r="E22" s="3"/>
      <x:c r="F22" s="3"/>
      <x:c r="G22" s="3"/>
      <x:c r="H22" s="3"/>
      <x:c r="I22" s="3"/>
      <x:c r="J22" s="3"/>
      <x:c r="K22" s="3"/>
    </x:row>
    <x:row r="23" ht="26" customHeight="1">
      <x:c r="B23" s="3"/>
      <x:c r="C23" s="3"/>
      <x:c r="D23" s="3"/>
      <x:c r="E23" s="3"/>
      <x:c r="F23" s="3"/>
      <x:c r="G23" s="3"/>
      <x:c r="H23" s="3"/>
      <x:c r="I23" s="3"/>
      <x:c r="J23" s="3"/>
      <x:c r="K23" s="3"/>
    </x:row>
    <x:row r="24" ht="26" customHeight="1">
      <x:c r="B24" s="12" t="str">
        <x:v>Nimbus 东部医院下钻</x:v>
      </x:c>
      <x:c r="C24" s="3"/>
      <x:c r="D24" s="3"/>
      <x:c r="E24" s="3"/>
      <x:c r="F24" s="3"/>
      <x:c r="G24" s="3"/>
      <x:c r="H24" s="3"/>
      <x:c r="I24" s="3"/>
      <x:c r="J24" s="3"/>
      <x:c r="K24" s="3"/>
    </x:row>
    <x:row r="25" ht="26" customHeight="1">
      <x:c r="B25" s="3"/>
      <x:c r="C25" s="3"/>
      <x:c r="D25" s="3"/>
      <x:c r="E25" s="3"/>
      <x:c r="F25" s="3"/>
      <x:c r="G25" s="3"/>
      <x:c r="H25" s="3"/>
      <x:c r="I25" s="3"/>
      <x:c r="J25" s="3"/>
      <x:c r="K25" s="3"/>
    </x:row>
    <x:row r="26" ht="30" customHeight="1">
      <x:c r="B26" s="19" t="str">
        <x:v>医院</x:v>
      </x:c>
      <x:c r="C26" s="20" t="str">
        <x:v>经销商</x:v>
      </x:c>
      <x:c r="D26" s="20" t="str">
        <x:v>7月进货额</x:v>
      </x:c>
      <x:c r="E26" s="20" t="str">
        <x:v>8月进货额</x:v>
      </x:c>
      <x:c r="F26" s="20" t="str">
        <x:v>增减额</x:v>
      </x:c>
      <x:c r="G26" s="20" t="str">
        <x:v>环比</x:v>
      </x:c>
      <x:c r="H26" s="21" t="str">
        <x:v>区域损失占比</x:v>
      </x:c>
      <x:c r="I26" s="3"/>
      <x:c r="J26" s="3"/>
      <x:c r="K26" s="3"/>
    </x:row>
    <x:row r="27" ht="39" customHeight="1">
      <x:c r="B27" s="29" t="str">
        <x:v>东部大区海港示范医院</x:v>
      </x:c>
      <x:c r="C27" s="3" t="str">
        <x:v>雪松流通服务</x:v>
      </x:c>
      <x:c r="D27" s="7" t="n">
        <x:f>IF(OR(COUNTIFS('合成数据'!$B$7:$B$54,D$12,'合成数据'!$C$7:$C$54,$B$17,'合成数据'!$D$7:$D$54,$C$17,'合成数据'!$E$7:$E$54,$B27)&lt;&gt;1,COUNTIFS('合成数据'!$B$7:$B$54,D$12,'合成数据'!$C$7:$C$54,$B$17,'合成数据'!$D$7:$D$54,$C$17,'合成数据'!$E$7:$E$54,$B27,'合成数据'!$G$7:$G$54,"&lt;&gt;")&lt;&gt;1),"n.a.",SUMIFS('合成数据'!$G$7:$G$54,'合成数据'!$B$7:$B$54,D$12,'合成数据'!$C$7:$C$54,$B$17,'合成数据'!$D$7:$D$54,$C$17,'合成数据'!$E$7:$E$54,$B27)/100)</x:f>
        <x:v>31200</x:v>
      </x:c>
      <x:c r="E27" s="7" t="n">
        <x:f>IF(OR(COUNTIFS('合成数据'!$B$7:$B$54,E$12,'合成数据'!$C$7:$C$54,$B$17,'合成数据'!$D$7:$D$54,$C$17,'合成数据'!$E$7:$E$54,$B27)&lt;&gt;1,COUNTIFS('合成数据'!$B$7:$B$54,E$12,'合成数据'!$C$7:$C$54,$B$17,'合成数据'!$D$7:$D$54,$C$17,'合成数据'!$E$7:$E$54,$B27,'合成数据'!$G$7:$G$54,"&lt;&gt;")&lt;&gt;1),"n.a.",SUMIFS('合成数据'!$G$7:$G$54,'合成数据'!$B$7:$B$54,E$12,'合成数据'!$C$7:$C$54,$B$17,'合成数据'!$D$7:$D$54,$C$17,'合成数据'!$E$7:$E$54,$B27)/100)</x:f>
        <x:v>27768</x:v>
      </x:c>
      <x:c r="F27" s="7" t="n">
        <x:f>IF(COUNT(D27:E27)&lt;2,"n.a.",ROUND(E27-D27,2))</x:f>
        <x:v>-3432</x:v>
      </x:c>
      <x:c r="G27" s="8" t="n">
        <x:f>IF(COUNT(D27:E27)&lt;2,"n.a.",IF(D27=0,"n.a.",F27/D27))</x:f>
        <x:v>-0.11</x:v>
      </x:c>
      <x:c r="H27" s="8" t="n">
        <x:f>IF(COUNT($F$27:$F$30)&lt;4,"n.a.",IF(SUMIFS($F$27:$F$30,$F$27:$F$30,"&lt;0")=0,"n.a.",MIN(F27,0)/SUMIFS($F$27:$F$30,$F$27:$F$30,"&lt;0")))</x:f>
        <x:v>0.27522935779816515</x:v>
      </x:c>
      <x:c r="I27" s="3"/>
      <x:c r="J27" s="3"/>
      <x:c r="K27" s="3"/>
    </x:row>
    <x:row r="28" ht="39" customHeight="1">
      <x:c r="B28" s="29" t="str">
        <x:v>东部大区江城示范医院</x:v>
      </x:c>
      <x:c r="C28" s="3" t="str">
        <x:v>兰亭流通服务</x:v>
      </x:c>
      <x:c r="D28" s="7" t="n">
        <x:f>IF(OR(COUNTIFS('合成数据'!$B$7:$B$54,D$12,'合成数据'!$C$7:$C$54,$B$17,'合成数据'!$D$7:$D$54,$C$17,'合成数据'!$E$7:$E$54,$B28)&lt;&gt;1,COUNTIFS('合成数据'!$B$7:$B$54,D$12,'合成数据'!$C$7:$C$54,$B$17,'合成数据'!$D$7:$D$54,$C$17,'合成数据'!$E$7:$E$54,$B28,'合成数据'!$G$7:$G$54,"&lt;&gt;")&lt;&gt;1),"n.a.",SUMIFS('合成数据'!$G$7:$G$54,'合成数据'!$B$7:$B$54,D$12,'合成数据'!$C$7:$C$54,$B$17,'合成数据'!$D$7:$D$54,$C$17,'合成数据'!$E$7:$E$54,$B28)/100)</x:f>
        <x:v>28080</x:v>
      </x:c>
      <x:c r="E28" s="7" t="n">
        <x:f>IF(OR(COUNTIFS('合成数据'!$B$7:$B$54,E$12,'合成数据'!$C$7:$C$54,$B$17,'合成数据'!$D$7:$D$54,$C$17,'合成数据'!$E$7:$E$54,$B28)&lt;&gt;1,COUNTIFS('合成数据'!$B$7:$B$54,E$12,'合成数据'!$C$7:$C$54,$B$17,'合成数据'!$D$7:$D$54,$C$17,'合成数据'!$E$7:$E$54,$B28,'合成数据'!$G$7:$G$54,"&lt;&gt;")&lt;&gt;1),"n.a.",SUMIFS('合成数据'!$G$7:$G$54,'合成数据'!$B$7:$B$54,E$12,'合成数据'!$C$7:$C$54,$B$17,'合成数据'!$D$7:$D$54,$C$17,'合成数据'!$E$7:$E$54,$B28)/100)</x:f>
        <x:v>24289.2</x:v>
      </x:c>
      <x:c r="F28" s="7" t="n">
        <x:f>IF(COUNT(D28:E28)&lt;2,"n.a.",ROUND(E28-D28,2))</x:f>
        <x:v>-3790.8</x:v>
      </x:c>
      <x:c r="G28" s="8" t="n">
        <x:f>IF(COUNT(D28:E28)&lt;2,"n.a.",IF(D28=0,"n.a.",F28/D28))</x:f>
        <x:v>-0.135</x:v>
      </x:c>
      <x:c r="H28" s="8" t="n">
        <x:f>IF(COUNT($F$27:$F$30)&lt;4,"n.a.",IF(SUMIFS($F$27:$F$30,$F$27:$F$30,"&lt;0")=0,"n.a.",MIN(F28,0)/SUMIFS($F$27:$F$30,$F$27:$F$30,"&lt;0")))</x:f>
        <x:v>0.30400333611342784</x:v>
      </x:c>
      <x:c r="I28" s="3"/>
      <x:c r="J28" s="3"/>
      <x:c r="K28" s="3"/>
    </x:row>
    <x:row r="29" ht="39" customHeight="1">
      <x:c r="B29" s="29" t="str">
        <x:v>东部大区山城示范医院</x:v>
      </x:c>
      <x:c r="C29" s="3" t="str">
        <x:v>雪松流通服务</x:v>
      </x:c>
      <x:c r="D29" s="7" t="n">
        <x:f>IF(OR(COUNTIFS('合成数据'!$B$7:$B$54,D$12,'合成数据'!$C$7:$C$54,$B$17,'合成数据'!$D$7:$D$54,$C$17,'合成数据'!$E$7:$E$54,$B29)&lt;&gt;1,COUNTIFS('合成数据'!$B$7:$B$54,D$12,'合成数据'!$C$7:$C$54,$B$17,'合成数据'!$D$7:$D$54,$C$17,'合成数据'!$E$7:$E$54,$B29,'合成数据'!$G$7:$G$54,"&lt;&gt;")&lt;&gt;1),"n.a.",SUMIFS('合成数据'!$G$7:$G$54,'合成数据'!$B$7:$B$54,D$12,'合成数据'!$C$7:$C$54,$B$17,'合成数据'!$D$7:$D$54,$C$17,'合成数据'!$E$7:$E$54,$B29)/100)</x:f>
        <x:v>23920</x:v>
      </x:c>
      <x:c r="E29" s="7" t="n">
        <x:f>IF(OR(COUNTIFS('合成数据'!$B$7:$B$54,E$12,'合成数据'!$C$7:$C$54,$B$17,'合成数据'!$D$7:$D$54,$C$17,'合成数据'!$E$7:$E$54,$B29)&lt;&gt;1,COUNTIFS('合成数据'!$B$7:$B$54,E$12,'合成数据'!$C$7:$C$54,$B$17,'合成数据'!$D$7:$D$54,$C$17,'合成数据'!$E$7:$E$54,$B29,'合成数据'!$G$7:$G$54,"&lt;&gt;")&lt;&gt;1),"n.a.",SUMIFS('合成数据'!$G$7:$G$54,'合成数据'!$B$7:$B$54,E$12,'合成数据'!$C$7:$C$54,$B$17,'合成数据'!$D$7:$D$54,$C$17,'合成数据'!$E$7:$E$54,$B29)/100)</x:f>
        <x:v>21169.2</x:v>
      </x:c>
      <x:c r="F29" s="7" t="n">
        <x:f>IF(COUNT(D29:E29)&lt;2,"n.a.",ROUND(E29-D29,2))</x:f>
        <x:v>-2750.8</x:v>
      </x:c>
      <x:c r="G29" s="8" t="n">
        <x:f>IF(COUNT(D29:E29)&lt;2,"n.a.",IF(D29=0,"n.a.",F29/D29))</x:f>
        <x:v>-0.115</x:v>
      </x:c>
      <x:c r="H29" s="8" t="n">
        <x:f>IF(COUNT($F$27:$F$30)&lt;4,"n.a.",IF(SUMIFS($F$27:$F$30,$F$27:$F$30,"&lt;0")=0,"n.a.",MIN(F29,0)/SUMIFS($F$27:$F$30,$F$27:$F$30,"&lt;0")))</x:f>
        <x:v>0.22060050041701418</x:v>
      </x:c>
      <x:c r="I29" s="3"/>
      <x:c r="J29" s="3"/>
      <x:c r="K29" s="3"/>
    </x:row>
    <x:row r="30" ht="39" customHeight="1">
      <x:c r="B30" s="29" t="str">
        <x:v>东部大区湖畔示范医院</x:v>
      </x:c>
      <x:c r="C30" s="3" t="str">
        <x:v>兰亭流通服务</x:v>
      </x:c>
      <x:c r="D30" s="7" t="n">
        <x:f>IF(OR(COUNTIFS('合成数据'!$B$7:$B$54,D$12,'合成数据'!$C$7:$C$54,$B$17,'合成数据'!$D$7:$D$54,$C$17,'合成数据'!$E$7:$E$54,$B30)&lt;&gt;1,COUNTIFS('合成数据'!$B$7:$B$54,D$12,'合成数据'!$C$7:$C$54,$B$17,'合成数据'!$D$7:$D$54,$C$17,'合成数据'!$E$7:$E$54,$B30,'合成数据'!$G$7:$G$54,"&lt;&gt;")&lt;&gt;1),"n.a.",SUMIFS('合成数据'!$G$7:$G$54,'合成数据'!$B$7:$B$54,D$12,'合成数据'!$C$7:$C$54,$B$17,'合成数据'!$D$7:$D$54,$C$17,'合成数据'!$E$7:$E$54,$B30)/100)</x:f>
        <x:v>20800</x:v>
      </x:c>
      <x:c r="E30" s="7" t="n">
        <x:f>IF(OR(COUNTIFS('合成数据'!$B$7:$B$54,E$12,'合成数据'!$C$7:$C$54,$B$17,'合成数据'!$D$7:$D$54,$C$17,'合成数据'!$E$7:$E$54,$B30)&lt;&gt;1,COUNTIFS('合成数据'!$B$7:$B$54,E$12,'合成数据'!$C$7:$C$54,$B$17,'合成数据'!$D$7:$D$54,$C$17,'合成数据'!$E$7:$E$54,$B30,'合成数据'!$G$7:$G$54,"&lt;&gt;")&lt;&gt;1),"n.a.",SUMIFS('合成数据'!$G$7:$G$54,'合成数据'!$B$7:$B$54,E$12,'合成数据'!$C$7:$C$54,$B$17,'合成数据'!$D$7:$D$54,$C$17,'合成数据'!$E$7:$E$54,$B30)/100)</x:f>
        <x:v>18304</x:v>
      </x:c>
      <x:c r="F30" s="7" t="n">
        <x:f>IF(COUNT(D30:E30)&lt;2,"n.a.",ROUND(E30-D30,2))</x:f>
        <x:v>-2496</x:v>
      </x:c>
      <x:c r="G30" s="8" t="n">
        <x:f>IF(COUNT(D30:E30)&lt;2,"n.a.",IF(D30=0,"n.a.",F30/D30))</x:f>
        <x:v>-0.12</x:v>
      </x:c>
      <x:c r="H30" s="8" t="n">
        <x:f>IF(COUNT($F$27:$F$30)&lt;4,"n.a.",IF(SUMIFS($F$27:$F$30,$F$27:$F$30,"&lt;0")=0,"n.a.",MIN(F30,0)/SUMIFS($F$27:$F$30,$F$27:$F$30,"&lt;0")))</x:f>
        <x:v>0.20016680567139283</x:v>
      </x:c>
      <x:c r="I30" s="3"/>
      <x:c r="J30" s="3"/>
      <x:c r="K30" s="3"/>
    </x:row>
    <x:row r="31" ht="26" customHeight="1">
      <x:c r="B31" s="23" t="str">
        <x:v>四院合计</x:v>
      </x:c>
      <x:c r="C31" s="23"/>
      <x:c r="D31" s="27" t="n">
        <x:f>IF(COUNT(D27:D30)&lt;4,"n.a.",ROUND(SUM(D27:D30),2))</x:f>
        <x:v>104000</x:v>
      </x:c>
      <x:c r="E31" s="27" t="n">
        <x:f>IF(COUNT(E27:E30)&lt;4,"n.a.",ROUND(SUM(E27:E30),2))</x:f>
        <x:v>91530.4</x:v>
      </x:c>
      <x:c r="F31" s="27" t="n">
        <x:f>IF(COUNT(F27:F30)&lt;4,"n.a.",ROUND(SUM(F27:F30),2))</x:f>
        <x:v>-12469.6</x:v>
      </x:c>
      <x:c r="G31" s="28" t="n">
        <x:f>IF(COUNT(D31:E31)&lt;2,"n.a.",IF(D31=0,"n.a.",F31/D31))</x:f>
        <x:v>-0.1199</x:v>
      </x:c>
      <x:c r="H31" s="28"/>
      <x:c r="I31" s="3"/>
      <x:c r="J31" s="3"/>
      <x:c r="K31" s="3"/>
    </x:row>
    <x:row r="32" ht="26" customHeight="1">
      <x:c r="B32" s="3"/>
      <x:c r="C32" s="3"/>
      <x:c r="D32" s="3"/>
      <x:c r="E32" s="3"/>
      <x:c r="F32" s="3"/>
      <x:c r="G32" s="3"/>
      <x:c r="H32" s="3"/>
      <x:c r="I32" s="3"/>
      <x:c r="J32" s="3"/>
      <x:c r="K32" s="3"/>
    </x:row>
    <x:row r="33" ht="26" customHeight="1">
      <x:c r="B33" s="11" t="str">
        <x:v>医院没有原始目标，未分摊区域目标。医院名称仅为合成归属标签，不能推定终端采购或使用。</x:v>
      </x:c>
      <x:c r="C33" s="3"/>
      <x:c r="D33" s="3"/>
      <x:c r="E33" s="3"/>
      <x:c r="F33" s="3"/>
      <x:c r="G33" s="3"/>
      <x:c r="H33" s="3"/>
      <x:c r="I33" s="3"/>
      <x:c r="J33" s="3"/>
      <x:c r="K33" s="3"/>
    </x:row>
    <x:row r="34" ht="26" customHeight="1">
      <x:c r="B34" s="11" t="str">
        <x:v>数据口径、48条汇总记录、区域目标与线索全文见「合成数据」。本人选择与后续观察见「行动与复盘」。</x:v>
      </x:c>
      <x:c r="C34" s="3"/>
      <x:c r="D34" s="3"/>
      <x:c r="E34" s="3"/>
      <x:c r="F34" s="3"/>
      <x:c r="G34" s="3"/>
      <x:c r="H34" s="3"/>
      <x:c r="I34" s="3"/>
      <x:c r="J34" s="3"/>
      <x:c r="K34" s="3"/>
    </x:row>
    <x:row r="35" ht="26" customHeight="1">
      <x:c r="B35" s="3"/>
      <x:c r="C35" s="3"/>
      <x:c r="D35" s="3"/>
      <x:c r="E35" s="3"/>
      <x:c r="F35" s="3"/>
      <x:c r="G35" s="3"/>
      <x:c r="H35" s="3"/>
      <x:c r="I35" s="3"/>
      <x:c r="J35" s="3"/>
      <x:c r="K35" s="3"/>
    </x:row>
    <x:row r="36" ht="26" customHeight="1">
      <x:c r="B36" s="12" t="str">
        <x:v>口径核对</x:v>
      </x:c>
      <x:c r="C36" s="3"/>
      <x:c r="D36" s="3"/>
      <x:c r="E36" s="3"/>
      <x:c r="F36" s="3"/>
      <x:c r="G36" s="3"/>
      <x:c r="H36" s="3"/>
      <x:c r="I36" s="3"/>
      <x:c r="J36" s="3"/>
      <x:c r="K36" s="3"/>
    </x:row>
    <x:row r="37" ht="26" customHeight="1">
      <x:c r="B37" s="11" t="str">
        <x:v>原始表粒度：月份 × 产品 × 大区 × 医院。每行不是单笔订单。金额按整数分汇总，再转换为元。</x:v>
      </x:c>
      <x:c r="C37" s="3"/>
      <x:c r="D37" s="3"/>
      <x:c r="E37" s="3"/>
      <x:c r="F37" s="3"/>
      <x:c r="G37" s="3"/>
      <x:c r="H37" s="3"/>
      <x:c r="I37" s="3"/>
      <x:c r="J37" s="3"/>
      <x:c r="K37" s="3"/>
    </x:row>
    <x:row r="38" ht="26" customHeight="1">
      <x:c r="B38" s="11" t="str">
        <x:v>合成数量由金额推算，仅保留来源原值，不用于量价归因；缺少库存、终端用量、单价与毛利资料。</x:v>
      </x:c>
      <x:c r="C38" s="3"/>
      <x:c r="D38" s="3"/>
      <x:c r="E38" s="3"/>
      <x:c r="F38" s="3"/>
      <x:c r="G38" s="3"/>
      <x:c r="H38" s="3"/>
      <x:c r="I38" s="3"/>
      <x:c r="J38" s="3"/>
      <x:c r="K38" s="3"/>
    </x:row>
    <x:row r="39" ht="26" customHeight="1">
      <x:c r="B39" s="3"/>
      <x:c r="C39" s="3"/>
      <x:c r="D39" s="3"/>
      <x:c r="E39" s="3"/>
      <x:c r="F39" s="3"/>
      <x:c r="G39" s="3"/>
      <x:c r="H39" s="3"/>
      <x:c r="I39" s="3"/>
      <x:c r="J39" s="3"/>
      <x:c r="K39" s="3"/>
    </x:row>
  </x:sheetData>
  <x:conditionalFormatting sqref="F14:G19">
    <x:cfRule type="cellIs" dxfId="0" priority="1" operator="lessThan">
      <x:formula>0</x:formula>
    </x:cfRule>
  </x:conditionalFormatting>
  <x:conditionalFormatting sqref="F27:G30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36687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3" hidden="0" customWidth="1"/>
    <x:col min="2" max="2" width="30" hidden="0" customWidth="1"/>
    <x:col min="3" max="3" width="25" hidden="0" customWidth="1"/>
    <x:col min="4" max="4" width="20" hidden="0" customWidth="1"/>
    <x:col min="5" max="5" width="13" hidden="0" customWidth="1"/>
    <x:col min="6" max="6" width="16" hidden="0" customWidth="1"/>
    <x:col min="7" max="7" width="16" hidden="0" customWidth="1"/>
    <x:col min="8" max="8" width="16" hidden="0" customWidth="1"/>
    <x:col min="9" max="9" width="20" hidden="0" customWidth="1"/>
    <x:col min="10" max="10" width="17" hidden="0" customWidth="1"/>
    <x:col min="11" max="11" width="17" hidden="0" customWidth="1"/>
    <x:col min="12" max="12" width="17" hidden="0" customWidth="1"/>
    <x:col min="13" max="13" width="18" hidden="0" customWidth="1"/>
    <x:col min="14" max="14" width="17" hidden="0" customWidth="1"/>
    <x:col min="15" max="15" width="14" hidden="0" customWidth="1"/>
  </x:cols>
  <x:sheetData>
    <x:row r="1" ht="26" customHeight="1"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6" customHeight="1">
      <x:c r="B2" s="4" t="str">
        <x:v>重点医院与多维销量分析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B3" s="6" t="str">
        <x:v>数量为金额派生的合成计数，未定义单位；仅演示销量分析，不代表实际销量。合计只覆盖当前选定产品。</x:v>
      </x:c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</x:row>
    <x:row r="4" ht="26" customHeight="1"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B5" s="3" t="str">
        <x:v>产品</x:v>
      </x:c>
      <x:c r="C5" s="30" t="str">
        <x:v>Nimbus 微创器械</x:v>
      </x:c>
      <x:c r="D5" s="3"/>
      <x:c r="E5" s="3" t="str">
        <x:v>大区</x:v>
      </x:c>
      <x:c r="F5" s="30" t="str">
        <x:v>全部大区</x:v>
      </x:c>
      <x:c r="G5" s="3"/>
      <x:c r="H5" s="3" t="str">
        <x:v>经销商</x:v>
      </x:c>
      <x:c r="I5" s="30" t="str">
        <x:v>全部经销商</x:v>
      </x:c>
      <x:c r="J5" s="3"/>
      <x:c r="K5" s="3"/>
      <x:c r="L5" s="3" t="str">
        <x:v>医院范围</x:v>
      </x:c>
      <x:c r="M5" s="30" t="str">
        <x:v>全部医院</x:v>
      </x:c>
      <x:c r="N5" s="3"/>
      <x:c r="O5" s="3"/>
    </x:row>
    <x:row r="6" ht="26" customHeight="1"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26" customHeight="1">
      <x:c r="B7" s="3" t="str">
        <x:v>8月进货额（元）</x:v>
      </x:c>
      <x:c r="C7" s="3"/>
      <x:c r="D7" s="9" t="n">
        <x:f>IF(COUNTIFS($O$14:$O$25,"纳入")=0,"n.a.",IF(COUNTIFS($O$14:$O$25,"纳入",$K$14:$K$25,"n.a.")&gt;0,"n.a.",ROUND(SUMIFS($K$14:$K$25,$O$14:$O$25,"纳入"),2)))</x:f>
        <x:v>240024.7</x:v>
      </x:c>
      <x:c r="E7" s="3"/>
      <x:c r="F7" s="3" t="str">
        <x:v>8月数量示例</x:v>
      </x:c>
      <x:c r="G7" s="3"/>
      <x:c r="H7" s="41" t="n">
        <x:f>IF(COUNTIFS($O$14:$O$25,"纳入")=0,"n.a.",IF(COUNTIFS($O$14:$O$25,"纳入",$G$14:$G$25,"n.a.")&gt;0,"n.a.",SUMIFS($G$14:$G$25,$O$14:$O$25,"纳入")))</x:f>
        <x:v>167</x:v>
      </x:c>
      <x:c r="I7" s="3"/>
      <x:c r="J7" s="3" t="str">
        <x:v>数量环比</x:v>
      </x:c>
      <x:c r="K7" s="3"/>
      <x:c r="L7" s="10" t="n">
        <x:f>IF(OR(NOT(ISNUMBER(H7)),COUNTIFS($O$14:$O$25,"纳入",$F$14:$F$25,"n.a.")&gt;0),"n.a.",IF(SUMIFS($F$14:$F$25,$O$14:$O$25,"纳入")=0,"n.a.",H7/SUMIFS($F$14:$F$25,$O$14:$O$25,"纳入")-1))</x:f>
        <x:v>-0.023391812865497075</x:v>
      </x:c>
      <x:c r="M7" s="3"/>
      <x:c r="N7" s="3"/>
      <x:c r="O7" s="3"/>
    </x:row>
    <x:row r="8" ht="26" customHeight="1">
      <x:c r="B8" s="3" t="str">
        <x:v>纳入医院数</x:v>
      </x:c>
      <x:c r="C8" s="3"/>
      <x:c r="D8" s="36" t="n">
        <x:f>COUNTIFS($O$14:$O$25,"纳入")</x:f>
        <x:v>12</x:v>
      </x:c>
      <x:c r="E8" s="3"/>
      <x:c r="F8" s="3" t="str">
        <x:v>其中重点医院</x:v>
      </x:c>
      <x:c r="G8" s="3"/>
      <x:c r="H8" s="36" t="n">
        <x:f>COUNTIFS($O$14:$O$25,"纳入",$E$14:$E$25,"重点")</x:f>
        <x:v>0</x:v>
      </x:c>
      <x:c r="I8" s="3"/>
      <x:c r="J8" s="3"/>
      <x:c r="K8" s="3"/>
      <x:c r="L8" s="3"/>
      <x:c r="M8" s="3"/>
      <x:c r="N8" s="3"/>
      <x:c r="O8" s="3"/>
    </x:row>
    <x:row r="9" ht="26" customHeight="1"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</x:row>
    <x:row r="10" ht="26" customHeight="1">
      <x:c r="B10" s="11" t="str">
        <x:v>选择产品、大区、经销商和医院范围，上方汇总与贡献占比只使用“纳入”行；完整医院明细保留用于核对。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</x:row>
    <x:row r="11" ht="26" customHeight="1">
      <x:c r="B11" s="11" t="str">
        <x:v>在「合成数据」黄色格录入公司指定重点名单、版本及生效日期。名单未录入时，重点范围无可汇总样本。</x:v>
      </x:c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</x:row>
    <x:row r="12" ht="26" customHeight="1">
      <x:c r="B12" s="3"/>
      <x:c r="C12" s="3"/>
      <x:c r="D12" s="3"/>
      <x:c r="E12" s="3"/>
      <x:c r="F12" s="13" t="n">
        <x:f>'经营分析'!D12</x:f>
        <x:v>46204</x:v>
      </x:c>
      <x:c r="G12" s="13" t="n">
        <x:f>'经营分析'!E12</x:f>
        <x:v>46235</x:v>
      </x:c>
      <x:c r="H12" s="3"/>
      <x:c r="I12" s="3"/>
      <x:c r="J12" s="13" t="n">
        <x:f>'经营分析'!D12</x:f>
        <x:v>46204</x:v>
      </x:c>
      <x:c r="K12" s="13" t="n">
        <x:f>'经营分析'!E12</x:f>
        <x:v>46235</x:v>
      </x:c>
      <x:c r="L12" s="3"/>
      <x:c r="M12" s="3"/>
      <x:c r="N12" s="3"/>
      <x:c r="O12" s="3"/>
    </x:row>
    <x:row r="13" ht="30" customHeight="1">
      <x:c r="B13" s="19" t="str">
        <x:v>医院</x:v>
      </x:c>
      <x:c r="C13" s="20" t="str">
        <x:v>大区</x:v>
      </x:c>
      <x:c r="D13" s="20" t="str">
        <x:v>经销商</x:v>
      </x:c>
      <x:c r="E13" s="20" t="str">
        <x:v>重点状态</x:v>
      </x:c>
      <x:c r="F13" s="20" t="str">
        <x:v>数量示例</x:v>
      </x:c>
      <x:c r="G13" s="20" t="str">
        <x:v>数量示例</x:v>
      </x:c>
      <x:c r="H13" s="20" t="str">
        <x:v>数量增减</x:v>
      </x:c>
      <x:c r="I13" s="20" t="str">
        <x:v>数量环比</x:v>
      </x:c>
      <x:c r="J13" s="20" t="str">
        <x:v>进货额（元）</x:v>
      </x:c>
      <x:c r="K13" s="20" t="str">
        <x:v>进货额（元）</x:v>
      </x:c>
      <x:c r="L13" s="20" t="str">
        <x:v>金额增减</x:v>
      </x:c>
      <x:c r="M13" s="20" t="str">
        <x:v>金额环比</x:v>
      </x:c>
      <x:c r="N13" s="20" t="str">
        <x:v>范围内金额占比</x:v>
      </x:c>
      <x:c r="O13" s="21" t="str">
        <x:v>纳入统计</x:v>
      </x:c>
    </x:row>
    <x:row r="14" ht="39" customHeight="1">
      <x:c r="B14" s="29" t="str">
        <x:f>'合成数据'!B89</x:f>
        <x:v>东部大区海港示范医院</x:v>
      </x:c>
      <x:c r="C14" s="3" t="str">
        <x:f>'合成数据'!C89</x:f>
        <x:v>东部大区</x:v>
      </x:c>
      <x:c r="D14" s="3" t="str">
        <x:f>'合成数据'!D89</x:f>
        <x:v>雪松流通服务</x:v>
      </x:c>
      <x:c r="E14" s="3" t="str">
        <x:f>IF('合成数据'!E89="","未标记",'合成数据'!E89)</x:f>
        <x:v>未标记</x:v>
      </x:c>
      <x:c r="F14" s="42" t="n">
        <x:f>IF(OR(COUNTIFS('合成数据'!$B$7:$B$54,F$12,'合成数据'!$C$7:$C$54,$C$5,'合成数据'!$D$7:$D$54,$C14,'合成数据'!$E$7:$E$54,$B14)&lt;&gt;1,COUNTIFS('合成数据'!$B$7:$B$54,F$12,'合成数据'!$C$7:$C$54,$C$5,'合成数据'!$D$7:$D$54,$C14,'合成数据'!$E$7:$E$54,$B14,'合成数据'!$H$7:$H$54,"&lt;&gt;")&lt;&gt;1),"n.a.",SUMIFS('合成数据'!$H$7:$H$54,'合成数据'!$B$7:$B$54,F$12,'合成数据'!$C$7:$C$54,$C$5,'合成数据'!$D$7:$D$54,$C14,'合成数据'!$E$7:$E$54,$B14)/1)</x:f>
        <x:v>22</x:v>
      </x:c>
      <x:c r="G14" s="42" t="n">
        <x:f>IF(OR(COUNTIFS('合成数据'!$B$7:$B$54,G$12,'合成数据'!$C$7:$C$54,$C$5,'合成数据'!$D$7:$D$54,$C14,'合成数据'!$E$7:$E$54,$B14)&lt;&gt;1,COUNTIFS('合成数据'!$B$7:$B$54,G$12,'合成数据'!$C$7:$C$54,$C$5,'合成数据'!$D$7:$D$54,$C14,'合成数据'!$E$7:$E$54,$B14,'合成数据'!$H$7:$H$54,"&lt;&gt;")&lt;&gt;1),"n.a.",SUMIFS('合成数据'!$H$7:$H$54,'合成数据'!$B$7:$B$54,G$12,'合成数据'!$C$7:$C$54,$C$5,'合成数据'!$D$7:$D$54,$C14,'合成数据'!$E$7:$E$54,$B14)/1)</x:f>
        <x:v>19</x:v>
      </x:c>
      <x:c r="H14" s="42" t="n">
        <x:f>IF(COUNT(F14:G14)&lt;2,"n.a.",G14-F14)</x:f>
        <x:v>-3</x:v>
      </x:c>
      <x:c r="I14" s="8" t="n">
        <x:f>IF(COUNT(F14:G14)&lt;2,"n.a.",IF(F14=0,"n.a.",H14/F14))</x:f>
        <x:v>-0.13636363636363635</x:v>
      </x:c>
      <x:c r="J14" s="7" t="n">
        <x:f>IF(OR(COUNTIFS('合成数据'!$B$7:$B$54,J$12,'合成数据'!$C$7:$C$54,$C$5,'合成数据'!$D$7:$D$54,$C14,'合成数据'!$E$7:$E$54,$B14)&lt;&gt;1,COUNTIFS('合成数据'!$B$7:$B$54,J$12,'合成数据'!$C$7:$C$54,$C$5,'合成数据'!$D$7:$D$54,$C14,'合成数据'!$E$7:$E$54,$B14,'合成数据'!$G$7:$G$54,"&lt;&gt;")&lt;&gt;1),"n.a.",SUMIFS('合成数据'!$G$7:$G$54,'合成数据'!$B$7:$B$54,J$12,'合成数据'!$C$7:$C$54,$C$5,'合成数据'!$D$7:$D$54,$C14,'合成数据'!$E$7:$E$54,$B14)/100)</x:f>
        <x:v>31200</x:v>
      </x:c>
      <x:c r="K14" s="7" t="n">
        <x:f>IF(OR(COUNTIFS('合成数据'!$B$7:$B$54,K$12,'合成数据'!$C$7:$C$54,$C$5,'合成数据'!$D$7:$D$54,$C14,'合成数据'!$E$7:$E$54,$B14)&lt;&gt;1,COUNTIFS('合成数据'!$B$7:$B$54,K$12,'合成数据'!$C$7:$C$54,$C$5,'合成数据'!$D$7:$D$54,$C14,'合成数据'!$E$7:$E$54,$B14,'合成数据'!$G$7:$G$54,"&lt;&gt;")&lt;&gt;1),"n.a.",SUMIFS('合成数据'!$G$7:$G$54,'合成数据'!$B$7:$B$54,K$12,'合成数据'!$C$7:$C$54,$C$5,'合成数据'!$D$7:$D$54,$C14,'合成数据'!$E$7:$E$54,$B14)/100)</x:f>
        <x:v>27768</x:v>
      </x:c>
      <x:c r="L14" s="7" t="n">
        <x:f>IF(COUNT(J14:K14)&lt;2,"n.a.",ROUND(K14-J14,2))</x:f>
        <x:v>-3432</x:v>
      </x:c>
      <x:c r="M14" s="8" t="n">
        <x:f>IF(COUNT(J14:K14)&lt;2,"n.a.",IF(J14=0,"n.a.",L14/J14))</x:f>
        <x:v>-0.11</x:v>
      </x:c>
      <x:c r="N14" s="8" t="n">
        <x:f>IF(O14&lt;&gt;"纳入","",IF(COUNT(K14,$D$7)&lt;2,"n.a.",IF($D$7=0,"n.a.",K14/$D$7)))</x:f>
        <x:v>0.11568809376701647</x:v>
      </x:c>
      <x:c r="O14" s="3" t="str">
        <x:f>IF(AND(OR($F$5="全部大区",$F$5=C14),OR($I$5="全部经销商",$I$5=D14),OR($M$5="全部医院",AND($M$5="重点医院",E14="重点"))),"纳入","未纳入")</x:f>
        <x:v>纳入</x:v>
      </x:c>
    </x:row>
    <x:row r="15" ht="39" customHeight="1">
      <x:c r="B15" s="29" t="str">
        <x:f>'合成数据'!B90</x:f>
        <x:v>东部大区江城示范医院</x:v>
      </x:c>
      <x:c r="C15" s="3" t="str">
        <x:f>'合成数据'!C90</x:f>
        <x:v>东部大区</x:v>
      </x:c>
      <x:c r="D15" s="3" t="str">
        <x:f>'合成数据'!D90</x:f>
        <x:v>兰亭流通服务</x:v>
      </x:c>
      <x:c r="E15" s="3" t="str">
        <x:f>IF('合成数据'!E90="","未标记",'合成数据'!E90)</x:f>
        <x:v>未标记</x:v>
      </x:c>
      <x:c r="F15" s="42" t="n">
        <x:f>IF(OR(COUNTIFS('合成数据'!$B$7:$B$54,F$12,'合成数据'!$C$7:$C$54,$C$5,'合成数据'!$D$7:$D$54,$C15,'合成数据'!$E$7:$E$54,$B15)&lt;&gt;1,COUNTIFS('合成数据'!$B$7:$B$54,F$12,'合成数据'!$C$7:$C$54,$C$5,'合成数据'!$D$7:$D$54,$C15,'合成数据'!$E$7:$E$54,$B15,'合成数据'!$H$7:$H$54,"&lt;&gt;")&lt;&gt;1),"n.a.",SUMIFS('合成数据'!$H$7:$H$54,'合成数据'!$B$7:$B$54,F$12,'合成数据'!$C$7:$C$54,$C$5,'合成数据'!$D$7:$D$54,$C15,'合成数据'!$E$7:$E$54,$B15)/1)</x:f>
        <x:v>19</x:v>
      </x:c>
      <x:c r="G15" s="42" t="n">
        <x:f>IF(OR(COUNTIFS('合成数据'!$B$7:$B$54,G$12,'合成数据'!$C$7:$C$54,$C$5,'合成数据'!$D$7:$D$54,$C15,'合成数据'!$E$7:$E$54,$B15)&lt;&gt;1,COUNTIFS('合成数据'!$B$7:$B$54,G$12,'合成数据'!$C$7:$C$54,$C$5,'合成数据'!$D$7:$D$54,$C15,'合成数据'!$E$7:$E$54,$B15,'合成数据'!$H$7:$H$54,"&lt;&gt;")&lt;&gt;1),"n.a.",SUMIFS('合成数据'!$H$7:$H$54,'合成数据'!$B$7:$B$54,G$12,'合成数据'!$C$7:$C$54,$C$5,'合成数据'!$D$7:$D$54,$C15,'合成数据'!$E$7:$E$54,$B15)/1)</x:f>
        <x:v>17</x:v>
      </x:c>
      <x:c r="H15" s="42" t="n">
        <x:f>IF(COUNT(F15:G15)&lt;2,"n.a.",G15-F15)</x:f>
        <x:v>-2</x:v>
      </x:c>
      <x:c r="I15" s="8" t="n">
        <x:f>IF(COUNT(F15:G15)&lt;2,"n.a.",IF(F15=0,"n.a.",H15/F15))</x:f>
        <x:v>-0.10526315789473684</x:v>
      </x:c>
      <x:c r="J15" s="7" t="n">
        <x:f>IF(OR(COUNTIFS('合成数据'!$B$7:$B$54,J$12,'合成数据'!$C$7:$C$54,$C$5,'合成数据'!$D$7:$D$54,$C15,'合成数据'!$E$7:$E$54,$B15)&lt;&gt;1,COUNTIFS('合成数据'!$B$7:$B$54,J$12,'合成数据'!$C$7:$C$54,$C$5,'合成数据'!$D$7:$D$54,$C15,'合成数据'!$E$7:$E$54,$B15,'合成数据'!$G$7:$G$54,"&lt;&gt;")&lt;&gt;1),"n.a.",SUMIFS('合成数据'!$G$7:$G$54,'合成数据'!$B$7:$B$54,J$12,'合成数据'!$C$7:$C$54,$C$5,'合成数据'!$D$7:$D$54,$C15,'合成数据'!$E$7:$E$54,$B15)/100)</x:f>
        <x:v>28080</x:v>
      </x:c>
      <x:c r="K15" s="7" t="n">
        <x:f>IF(OR(COUNTIFS('合成数据'!$B$7:$B$54,K$12,'合成数据'!$C$7:$C$54,$C$5,'合成数据'!$D$7:$D$54,$C15,'合成数据'!$E$7:$E$54,$B15)&lt;&gt;1,COUNTIFS('合成数据'!$B$7:$B$54,K$12,'合成数据'!$C$7:$C$54,$C$5,'合成数据'!$D$7:$D$54,$C15,'合成数据'!$E$7:$E$54,$B15,'合成数据'!$G$7:$G$54,"&lt;&gt;")&lt;&gt;1),"n.a.",SUMIFS('合成数据'!$G$7:$G$54,'合成数据'!$B$7:$B$54,K$12,'合成数据'!$C$7:$C$54,$C$5,'合成数据'!$D$7:$D$54,$C15,'合成数据'!$E$7:$E$54,$B15)/100)</x:f>
        <x:v>24289.2</x:v>
      </x:c>
      <x:c r="L15" s="7" t="n">
        <x:f>IF(COUNT(J15:K15)&lt;2,"n.a.",ROUND(K15-J15,2))</x:f>
        <x:v>-3790.8</x:v>
      </x:c>
      <x:c r="M15" s="8" t="n">
        <x:f>IF(COUNT(J15:K15)&lt;2,"n.a.",IF(J15=0,"n.a.",L15/J15))</x:f>
        <x:v>-0.135</x:v>
      </x:c>
      <x:c r="N15" s="8" t="n">
        <x:f>IF(O15&lt;&gt;"纳入","",IF(COUNT(K15,$D$7)&lt;2,"n.a.",IF($D$7=0,"n.a.",K15/$D$7)))</x:f>
        <x:v>0.10119458539058689</x:v>
      </x:c>
      <x:c r="O15" s="3" t="str">
        <x:f>IF(AND(OR($F$5="全部大区",$F$5=C15),OR($I$5="全部经销商",$I$5=D15),OR($M$5="全部医院",AND($M$5="重点医院",E15="重点"))),"纳入","未纳入")</x:f>
        <x:v>纳入</x:v>
      </x:c>
    </x:row>
    <x:row r="16" ht="39" customHeight="1">
      <x:c r="B16" s="29" t="str">
        <x:f>'合成数据'!B91</x:f>
        <x:v>东部大区山城示范医院</x:v>
      </x:c>
      <x:c r="C16" s="3" t="str">
        <x:f>'合成数据'!C91</x:f>
        <x:v>东部大区</x:v>
      </x:c>
      <x:c r="D16" s="3" t="str">
        <x:f>'合成数据'!D91</x:f>
        <x:v>雪松流通服务</x:v>
      </x:c>
      <x:c r="E16" s="3" t="str">
        <x:f>IF('合成数据'!E91="","未标记",'合成数据'!E91)</x:f>
        <x:v>未标记</x:v>
      </x:c>
      <x:c r="F16" s="42" t="n">
        <x:f>IF(OR(COUNTIFS('合成数据'!$B$7:$B$54,F$12,'合成数据'!$C$7:$C$54,$C$5,'合成数据'!$D$7:$D$54,$C16,'合成数据'!$E$7:$E$54,$B16)&lt;&gt;1,COUNTIFS('合成数据'!$B$7:$B$54,F$12,'合成数据'!$C$7:$C$54,$C$5,'合成数据'!$D$7:$D$54,$C16,'合成数据'!$E$7:$E$54,$B16,'合成数据'!$H$7:$H$54,"&lt;&gt;")&lt;&gt;1),"n.a.",SUMIFS('合成数据'!$H$7:$H$54,'合成数据'!$B$7:$B$54,F$12,'合成数据'!$C$7:$C$54,$C$5,'合成数据'!$D$7:$D$54,$C16,'合成数据'!$E$7:$E$54,$B16)/1)</x:f>
        <x:v>16</x:v>
      </x:c>
      <x:c r="G16" s="42" t="n">
        <x:f>IF(OR(COUNTIFS('合成数据'!$B$7:$B$54,G$12,'合成数据'!$C$7:$C$54,$C$5,'合成数据'!$D$7:$D$54,$C16,'合成数据'!$E$7:$E$54,$B16)&lt;&gt;1,COUNTIFS('合成数据'!$B$7:$B$54,G$12,'合成数据'!$C$7:$C$54,$C$5,'合成数据'!$D$7:$D$54,$C16,'合成数据'!$E$7:$E$54,$B16,'合成数据'!$H$7:$H$54,"&lt;&gt;")&lt;&gt;1),"n.a.",SUMIFS('合成数据'!$H$7:$H$54,'合成数据'!$B$7:$B$54,G$12,'合成数据'!$C$7:$C$54,$C$5,'合成数据'!$D$7:$D$54,$C16,'合成数据'!$E$7:$E$54,$B16)/1)</x:f>
        <x:v>15</x:v>
      </x:c>
      <x:c r="H16" s="42" t="n">
        <x:f>IF(COUNT(F16:G16)&lt;2,"n.a.",G16-F16)</x:f>
        <x:v>-1</x:v>
      </x:c>
      <x:c r="I16" s="8" t="n">
        <x:f>IF(COUNT(F16:G16)&lt;2,"n.a.",IF(F16=0,"n.a.",H16/F16))</x:f>
        <x:v>-0.0625</x:v>
      </x:c>
      <x:c r="J16" s="7" t="n">
        <x:f>IF(OR(COUNTIFS('合成数据'!$B$7:$B$54,J$12,'合成数据'!$C$7:$C$54,$C$5,'合成数据'!$D$7:$D$54,$C16,'合成数据'!$E$7:$E$54,$B16)&lt;&gt;1,COUNTIFS('合成数据'!$B$7:$B$54,J$12,'合成数据'!$C$7:$C$54,$C$5,'合成数据'!$D$7:$D$54,$C16,'合成数据'!$E$7:$E$54,$B16,'合成数据'!$G$7:$G$54,"&lt;&gt;")&lt;&gt;1),"n.a.",SUMIFS('合成数据'!$G$7:$G$54,'合成数据'!$B$7:$B$54,J$12,'合成数据'!$C$7:$C$54,$C$5,'合成数据'!$D$7:$D$54,$C16,'合成数据'!$E$7:$E$54,$B16)/100)</x:f>
        <x:v>23920</x:v>
      </x:c>
      <x:c r="K16" s="7" t="n">
        <x:f>IF(OR(COUNTIFS('合成数据'!$B$7:$B$54,K$12,'合成数据'!$C$7:$C$54,$C$5,'合成数据'!$D$7:$D$54,$C16,'合成数据'!$E$7:$E$54,$B16)&lt;&gt;1,COUNTIFS('合成数据'!$B$7:$B$54,K$12,'合成数据'!$C$7:$C$54,$C$5,'合成数据'!$D$7:$D$54,$C16,'合成数据'!$E$7:$E$54,$B16,'合成数据'!$G$7:$G$54,"&lt;&gt;")&lt;&gt;1),"n.a.",SUMIFS('合成数据'!$G$7:$G$54,'合成数据'!$B$7:$B$54,K$12,'合成数据'!$C$7:$C$54,$C$5,'合成数据'!$D$7:$D$54,$C16,'合成数据'!$E$7:$E$54,$B16)/100)</x:f>
        <x:v>21169.2</x:v>
      </x:c>
      <x:c r="L16" s="7" t="n">
        <x:f>IF(COUNT(J16:K16)&lt;2,"n.a.",ROUND(K16-J16,2))</x:f>
        <x:v>-2750.8</x:v>
      </x:c>
      <x:c r="M16" s="8" t="n">
        <x:f>IF(COUNT(J16:K16)&lt;2,"n.a.",IF(J16=0,"n.a.",L16/J16))</x:f>
        <x:v>-0.115</x:v>
      </x:c>
      <x:c r="N16" s="8" t="n">
        <x:f>IF(O16&lt;&gt;"纳入","",IF(COUNT(K16,$D$7)&lt;2,"n.a.",IF($D$7=0,"n.a.",K16/$D$7)))</x:f>
        <x:v>0.0881959231695738</x:v>
      </x:c>
      <x:c r="O16" s="3" t="str">
        <x:f>IF(AND(OR($F$5="全部大区",$F$5=C16),OR($I$5="全部经销商",$I$5=D16),OR($M$5="全部医院",AND($M$5="重点医院",E16="重点"))),"纳入","未纳入")</x:f>
        <x:v>纳入</x:v>
      </x:c>
    </x:row>
    <x:row r="17" ht="39" customHeight="1">
      <x:c r="B17" s="29" t="str">
        <x:f>'合成数据'!B92</x:f>
        <x:v>东部大区湖畔示范医院</x:v>
      </x:c>
      <x:c r="C17" s="3" t="str">
        <x:f>'合成数据'!C92</x:f>
        <x:v>东部大区</x:v>
      </x:c>
      <x:c r="D17" s="3" t="str">
        <x:f>'合成数据'!D92</x:f>
        <x:v>兰亭流通服务</x:v>
      </x:c>
      <x:c r="E17" s="3" t="str">
        <x:f>IF('合成数据'!E92="","未标记",'合成数据'!E92)</x:f>
        <x:v>未标记</x:v>
      </x:c>
      <x:c r="F17" s="42" t="n">
        <x:f>IF(OR(COUNTIFS('合成数据'!$B$7:$B$54,F$12,'合成数据'!$C$7:$C$54,$C$5,'合成数据'!$D$7:$D$54,$C17,'合成数据'!$E$7:$E$54,$B17)&lt;&gt;1,COUNTIFS('合成数据'!$B$7:$B$54,F$12,'合成数据'!$C$7:$C$54,$C$5,'合成数据'!$D$7:$D$54,$C17,'合成数据'!$E$7:$E$54,$B17,'合成数据'!$H$7:$H$54,"&lt;&gt;")&lt;&gt;1),"n.a.",SUMIFS('合成数据'!$H$7:$H$54,'合成数据'!$B$7:$B$54,F$12,'合成数据'!$C$7:$C$54,$C$5,'合成数据'!$D$7:$D$54,$C17,'合成数据'!$E$7:$E$54,$B17)/1)</x:f>
        <x:v>14</x:v>
      </x:c>
      <x:c r="G17" s="42" t="n">
        <x:f>IF(OR(COUNTIFS('合成数据'!$B$7:$B$54,G$12,'合成数据'!$C$7:$C$54,$C$5,'合成数据'!$D$7:$D$54,$C17,'合成数据'!$E$7:$E$54,$B17)&lt;&gt;1,COUNTIFS('合成数据'!$B$7:$B$54,G$12,'合成数据'!$C$7:$C$54,$C$5,'合成数据'!$D$7:$D$54,$C17,'合成数据'!$E$7:$E$54,$B17,'合成数据'!$H$7:$H$54,"&lt;&gt;")&lt;&gt;1),"n.a.",SUMIFS('合成数据'!$H$7:$H$54,'合成数据'!$B$7:$B$54,G$12,'合成数据'!$C$7:$C$54,$C$5,'合成数据'!$D$7:$D$54,$C17,'合成数据'!$E$7:$E$54,$B17)/1)</x:f>
        <x:v>13</x:v>
      </x:c>
      <x:c r="H17" s="42" t="n">
        <x:f>IF(COUNT(F17:G17)&lt;2,"n.a.",G17-F17)</x:f>
        <x:v>-1</x:v>
      </x:c>
      <x:c r="I17" s="8" t="n">
        <x:f>IF(COUNT(F17:G17)&lt;2,"n.a.",IF(F17=0,"n.a.",H17/F17))</x:f>
        <x:v>-0.07142857142857142</x:v>
      </x:c>
      <x:c r="J17" s="7" t="n">
        <x:f>IF(OR(COUNTIFS('合成数据'!$B$7:$B$54,J$12,'合成数据'!$C$7:$C$54,$C$5,'合成数据'!$D$7:$D$54,$C17,'合成数据'!$E$7:$E$54,$B17)&lt;&gt;1,COUNTIFS('合成数据'!$B$7:$B$54,J$12,'合成数据'!$C$7:$C$54,$C$5,'合成数据'!$D$7:$D$54,$C17,'合成数据'!$E$7:$E$54,$B17,'合成数据'!$G$7:$G$54,"&lt;&gt;")&lt;&gt;1),"n.a.",SUMIFS('合成数据'!$G$7:$G$54,'合成数据'!$B$7:$B$54,J$12,'合成数据'!$C$7:$C$54,$C$5,'合成数据'!$D$7:$D$54,$C17,'合成数据'!$E$7:$E$54,$B17)/100)</x:f>
        <x:v>20800</x:v>
      </x:c>
      <x:c r="K17" s="7" t="n">
        <x:f>IF(OR(COUNTIFS('合成数据'!$B$7:$B$54,K$12,'合成数据'!$C$7:$C$54,$C$5,'合成数据'!$D$7:$D$54,$C17,'合成数据'!$E$7:$E$54,$B17)&lt;&gt;1,COUNTIFS('合成数据'!$B$7:$B$54,K$12,'合成数据'!$C$7:$C$54,$C$5,'合成数据'!$D$7:$D$54,$C17,'合成数据'!$E$7:$E$54,$B17,'合成数据'!$G$7:$G$54,"&lt;&gt;")&lt;&gt;1),"n.a.",SUMIFS('合成数据'!$G$7:$G$54,'合成数据'!$B$7:$B$54,K$12,'合成数据'!$C$7:$C$54,$C$5,'合成数据'!$D$7:$D$54,$C17,'合成数据'!$E$7:$E$54,$B17)/100)</x:f>
        <x:v>18304</x:v>
      </x:c>
      <x:c r="L17" s="7" t="n">
        <x:f>IF(COUNT(J17:K17)&lt;2,"n.a.",ROUND(K17-J17,2))</x:f>
        <x:v>-2496</x:v>
      </x:c>
      <x:c r="M17" s="8" t="n">
        <x:f>IF(COUNT(J17:K17)&lt;2,"n.a.",IF(J17=0,"n.a.",L17/J17))</x:f>
        <x:v>-0.12</x:v>
      </x:c>
      <x:c r="N17" s="8" t="n">
        <x:f>IF(O17&lt;&gt;"纳入","",IF(COUNT(K17,$D$7)&lt;2,"n.a.",IF($D$7=0,"n.a.",K17/$D$7)))</x:f>
        <x:v>0.07625881836327678</x:v>
      </x:c>
      <x:c r="O17" s="3" t="str">
        <x:f>IF(AND(OR($F$5="全部大区",$F$5=C17),OR($I$5="全部经销商",$I$5=D17),OR($M$5="全部医院",AND($M$5="重点医院",E17="重点"))),"纳入","未纳入")</x:f>
        <x:v>纳入</x:v>
      </x:c>
    </x:row>
    <x:row r="18" ht="39" customHeight="1">
      <x:c r="B18" s="29" t="str">
        <x:f>'合成数据'!B93</x:f>
        <x:v>中部大区海港示范医院</x:v>
      </x:c>
      <x:c r="C18" s="3" t="str">
        <x:f>'合成数据'!C93</x:f>
        <x:v>中部大区</x:v>
      </x:c>
      <x:c r="D18" s="3" t="str">
        <x:f>'合成数据'!D93</x:f>
        <x:v>雪松流通服务</x:v>
      </x:c>
      <x:c r="E18" s="3" t="str">
        <x:f>IF('合成数据'!E93="","未标记",'合成数据'!E93)</x:f>
        <x:v>未标记</x:v>
      </x:c>
      <x:c r="F18" s="42" t="n">
        <x:f>IF(OR(COUNTIFS('合成数据'!$B$7:$B$54,F$12,'合成数据'!$C$7:$C$54,$C$5,'合成数据'!$D$7:$D$54,$C18,'合成数据'!$E$7:$E$54,$B18)&lt;&gt;1,COUNTIFS('合成数据'!$B$7:$B$54,F$12,'合成数据'!$C$7:$C$54,$C$5,'合成数据'!$D$7:$D$54,$C18,'合成数据'!$E$7:$E$54,$B18,'合成数据'!$H$7:$H$54,"&lt;&gt;")&lt;&gt;1),"n.a.",SUMIFS('合成数据'!$H$7:$H$54,'合成数据'!$B$7:$B$54,F$12,'合成数据'!$C$7:$C$54,$C$5,'合成数据'!$D$7:$D$54,$C18,'合成数据'!$E$7:$E$54,$B18)/1)</x:f>
        <x:v>17</x:v>
      </x:c>
      <x:c r="G18" s="42" t="n">
        <x:f>IF(OR(COUNTIFS('合成数据'!$B$7:$B$54,G$12,'合成数据'!$C$7:$C$54,$C$5,'合成数据'!$D$7:$D$54,$C18,'合成数据'!$E$7:$E$54,$B18)&lt;&gt;1,COUNTIFS('合成数据'!$B$7:$B$54,G$12,'合成数据'!$C$7:$C$54,$C$5,'合成数据'!$D$7:$D$54,$C18,'合成数据'!$E$7:$E$54,$B18,'合成数据'!$H$7:$H$54,"&lt;&gt;")&lt;&gt;1),"n.a.",SUMIFS('合成数据'!$H$7:$H$54,'合成数据'!$B$7:$B$54,G$12,'合成数据'!$C$7:$C$54,$C$5,'合成数据'!$D$7:$D$54,$C18,'合成数据'!$E$7:$E$54,$B18)/1)</x:f>
        <x:v>18</x:v>
      </x:c>
      <x:c r="H18" s="42" t="n">
        <x:f>IF(COUNT(F18:G18)&lt;2,"n.a.",G18-F18)</x:f>
        <x:v>1</x:v>
      </x:c>
      <x:c r="I18" s="8" t="n">
        <x:f>IF(COUNT(F18:G18)&lt;2,"n.a.",IF(F18=0,"n.a.",H18/F18))</x:f>
        <x:v>0.058823529411764705</x:v>
      </x:c>
      <x:c r="J18" s="7" t="n">
        <x:f>IF(OR(COUNTIFS('合成数据'!$B$7:$B$54,J$12,'合成数据'!$C$7:$C$54,$C$5,'合成数据'!$D$7:$D$54,$C18,'合成数据'!$E$7:$E$54,$B18)&lt;&gt;1,COUNTIFS('合成数据'!$B$7:$B$54,J$12,'合成数据'!$C$7:$C$54,$C$5,'合成数据'!$D$7:$D$54,$C18,'合成数据'!$E$7:$E$54,$B18,'合成数据'!$G$7:$G$54,"&lt;&gt;")&lt;&gt;1),"n.a.",SUMIFS('合成数据'!$G$7:$G$54,'合成数据'!$B$7:$B$54,J$12,'合成数据'!$C$7:$C$54,$C$5,'合成数据'!$D$7:$D$54,$C18,'合成数据'!$E$7:$E$54,$B18)/100)</x:f>
        <x:v>24300</x:v>
      </x:c>
      <x:c r="K18" s="7" t="n">
        <x:f>IF(OR(COUNTIFS('合成数据'!$B$7:$B$54,K$12,'合成数据'!$C$7:$C$54,$C$5,'合成数据'!$D$7:$D$54,$C18,'合成数据'!$E$7:$E$54,$B18)&lt;&gt;1,COUNTIFS('合成数据'!$B$7:$B$54,K$12,'合成数据'!$C$7:$C$54,$C$5,'合成数据'!$D$7:$D$54,$C18,'合成数据'!$E$7:$E$54,$B18,'合成数据'!$G$7:$G$54,"&lt;&gt;")&lt;&gt;1),"n.a.",SUMIFS('合成数据'!$G$7:$G$54,'合成数据'!$B$7:$B$54,K$12,'合成数据'!$C$7:$C$54,$C$5,'合成数据'!$D$7:$D$54,$C18,'合成数据'!$E$7:$E$54,$B18)/100)</x:f>
        <x:v>26001</x:v>
      </x:c>
      <x:c r="L18" s="7" t="n">
        <x:f>IF(COUNT(J18:K18)&lt;2,"n.a.",ROUND(K18-J18,2))</x:f>
        <x:v>1701</x:v>
      </x:c>
      <x:c r="M18" s="8" t="n">
        <x:f>IF(COUNT(J18:K18)&lt;2,"n.a.",IF(J18=0,"n.a.",L18/J18))</x:f>
        <x:v>0.07</x:v>
      </x:c>
      <x:c r="N18" s="8" t="n">
        <x:f>IF(O18&lt;&gt;"纳入","",IF(COUNT(K18,$D$7)&lt;2,"n.a.",IF($D$7=0,"n.a.",K18/$D$7)))</x:f>
        <x:v>0.10832635141300041</x:v>
      </x:c>
      <x:c r="O18" s="3" t="str">
        <x:f>IF(AND(OR($F$5="全部大区",$F$5=C18),OR($I$5="全部经销商",$I$5=D18),OR($M$5="全部医院",AND($M$5="重点医院",E18="重点"))),"纳入","未纳入")</x:f>
        <x:v>纳入</x:v>
      </x:c>
    </x:row>
    <x:row r="19" ht="39" customHeight="1">
      <x:c r="B19" s="29" t="str">
        <x:f>'合成数据'!B94</x:f>
        <x:v>中部大区江城示范医院</x:v>
      </x:c>
      <x:c r="C19" s="3" t="str">
        <x:f>'合成数据'!C94</x:f>
        <x:v>中部大区</x:v>
      </x:c>
      <x:c r="D19" s="3" t="str">
        <x:f>'合成数据'!D94</x:f>
        <x:v>兰亭流通服务</x:v>
      </x:c>
      <x:c r="E19" s="3" t="str">
        <x:f>IF('合成数据'!E94="","未标记",'合成数据'!E94)</x:f>
        <x:v>未标记</x:v>
      </x:c>
      <x:c r="F19" s="42" t="n">
        <x:f>IF(OR(COUNTIFS('合成数据'!$B$7:$B$54,F$12,'合成数据'!$C$7:$C$54,$C$5,'合成数据'!$D$7:$D$54,$C19,'合成数据'!$E$7:$E$54,$B19)&lt;&gt;1,COUNTIFS('合成数据'!$B$7:$B$54,F$12,'合成数据'!$C$7:$C$54,$C$5,'合成数据'!$D$7:$D$54,$C19,'合成数据'!$E$7:$E$54,$B19,'合成数据'!$H$7:$H$54,"&lt;&gt;")&lt;&gt;1),"n.a.",SUMIFS('合成数据'!$H$7:$H$54,'合成数据'!$B$7:$B$54,F$12,'合成数据'!$C$7:$C$54,$C$5,'合成数据'!$D$7:$D$54,$C19,'合成数据'!$E$7:$E$54,$B19)/1)</x:f>
        <x:v>15</x:v>
      </x:c>
      <x:c r="G19" s="42" t="n">
        <x:f>IF(OR(COUNTIFS('合成数据'!$B$7:$B$54,G$12,'合成数据'!$C$7:$C$54,$C$5,'合成数据'!$D$7:$D$54,$C19,'合成数据'!$E$7:$E$54,$B19)&lt;&gt;1,COUNTIFS('合成数据'!$B$7:$B$54,G$12,'合成数据'!$C$7:$C$54,$C$5,'合成数据'!$D$7:$D$54,$C19,'合成数据'!$E$7:$E$54,$B19,'合成数据'!$H$7:$H$54,"&lt;&gt;")&lt;&gt;1),"n.a.",SUMIFS('合成数据'!$H$7:$H$54,'合成数据'!$B$7:$B$54,G$12,'合成数据'!$C$7:$C$54,$C$5,'合成数据'!$D$7:$D$54,$C19,'合成数据'!$E$7:$E$54,$B19)/1)</x:f>
        <x:v>16</x:v>
      </x:c>
      <x:c r="H19" s="42" t="n">
        <x:f>IF(COUNT(F19:G19)&lt;2,"n.a.",G19-F19)</x:f>
        <x:v>1</x:v>
      </x:c>
      <x:c r="I19" s="8" t="n">
        <x:f>IF(COUNT(F19:G19)&lt;2,"n.a.",IF(F19=0,"n.a.",H19/F19))</x:f>
        <x:v>0.06666666666666667</x:v>
      </x:c>
      <x:c r="J19" s="7" t="n">
        <x:f>IF(OR(COUNTIFS('合成数据'!$B$7:$B$54,J$12,'合成数据'!$C$7:$C$54,$C$5,'合成数据'!$D$7:$D$54,$C19,'合成数据'!$E$7:$E$54,$B19)&lt;&gt;1,COUNTIFS('合成数据'!$B$7:$B$54,J$12,'合成数据'!$C$7:$C$54,$C$5,'合成数据'!$D$7:$D$54,$C19,'合成数据'!$E$7:$E$54,$B19,'合成数据'!$G$7:$G$54,"&lt;&gt;")&lt;&gt;1),"n.a.",SUMIFS('合成数据'!$G$7:$G$54,'合成数据'!$B$7:$B$54,J$12,'合成数据'!$C$7:$C$54,$C$5,'合成数据'!$D$7:$D$54,$C19,'合成数据'!$E$7:$E$54,$B19)/100)</x:f>
        <x:v>21870</x:v>
      </x:c>
      <x:c r="K19" s="7" t="n">
        <x:f>IF(OR(COUNTIFS('合成数据'!$B$7:$B$54,K$12,'合成数据'!$C$7:$C$54,$C$5,'合成数据'!$D$7:$D$54,$C19,'合成数据'!$E$7:$E$54,$B19)&lt;&gt;1,COUNTIFS('合成数据'!$B$7:$B$54,K$12,'合成数据'!$C$7:$C$54,$C$5,'合成数据'!$D$7:$D$54,$C19,'合成数据'!$E$7:$E$54,$B19,'合成数据'!$G$7:$G$54,"&lt;&gt;")&lt;&gt;1),"n.a.",SUMIFS('合成数据'!$G$7:$G$54,'合成数据'!$B$7:$B$54,K$12,'合成数据'!$C$7:$C$54,$C$5,'合成数据'!$D$7:$D$54,$C19,'合成数据'!$E$7:$E$54,$B19)/100)</x:f>
        <x:v>22854.15</x:v>
      </x:c>
      <x:c r="L19" s="7" t="n">
        <x:f>IF(COUNT(J19:K19)&lt;2,"n.a.",ROUND(K19-J19,2))</x:f>
        <x:v>984.15</x:v>
      </x:c>
      <x:c r="M19" s="8" t="n">
        <x:f>IF(COUNT(J19:K19)&lt;2,"n.a.",IF(J19=0,"n.a.",L19/J19))</x:f>
        <x:v>0.045</x:v>
      </x:c>
      <x:c r="N19" s="8" t="n">
        <x:f>IF(O19&lt;&gt;"纳入","",IF(COUNT(K19,$D$7)&lt;2,"n.a.",IF($D$7=0,"n.a.",K19/$D$7)))</x:f>
        <x:v>0.09521582570460457</x:v>
      </x:c>
      <x:c r="O19" s="3" t="str">
        <x:f>IF(AND(OR($F$5="全部大区",$F$5=C19),OR($I$5="全部经销商",$I$5=D19),OR($M$5="全部医院",AND($M$5="重点医院",E19="重点"))),"纳入","未纳入")</x:f>
        <x:v>纳入</x:v>
      </x:c>
    </x:row>
    <x:row r="20" ht="39" customHeight="1">
      <x:c r="B20" s="29" t="str">
        <x:f>'合成数据'!B95</x:f>
        <x:v>中部大区山城示范医院</x:v>
      </x:c>
      <x:c r="C20" s="3" t="str">
        <x:f>'合成数据'!C95</x:f>
        <x:v>中部大区</x:v>
      </x:c>
      <x:c r="D20" s="3" t="str">
        <x:f>'合成数据'!D95</x:f>
        <x:v>雪松流通服务</x:v>
      </x:c>
      <x:c r="E20" s="3" t="str">
        <x:f>IF('合成数据'!E95="","未标记",'合成数据'!E95)</x:f>
        <x:v>未标记</x:v>
      </x:c>
      <x:c r="F20" s="42" t="n">
        <x:f>IF(OR(COUNTIFS('合成数据'!$B$7:$B$54,F$12,'合成数据'!$C$7:$C$54,$C$5,'合成数据'!$D$7:$D$54,$C20,'合成数据'!$E$7:$E$54,$B20)&lt;&gt;1,COUNTIFS('合成数据'!$B$7:$B$54,F$12,'合成数据'!$C$7:$C$54,$C$5,'合成数据'!$D$7:$D$54,$C20,'合成数据'!$E$7:$E$54,$B20,'合成数据'!$H$7:$H$54,"&lt;&gt;")&lt;&gt;1),"n.a.",SUMIFS('合成数据'!$H$7:$H$54,'合成数据'!$B$7:$B$54,F$12,'合成数据'!$C$7:$C$54,$C$5,'合成数据'!$D$7:$D$54,$C20,'合成数据'!$E$7:$E$54,$B20)/1)</x:f>
        <x:v>13</x:v>
      </x:c>
      <x:c r="G20" s="42" t="n">
        <x:f>IF(OR(COUNTIFS('合成数据'!$B$7:$B$54,G$12,'合成数据'!$C$7:$C$54,$C$5,'合成数据'!$D$7:$D$54,$C20,'合成数据'!$E$7:$E$54,$B20)&lt;&gt;1,COUNTIFS('合成数据'!$B$7:$B$54,G$12,'合成数据'!$C$7:$C$54,$C$5,'合成数据'!$D$7:$D$54,$C20,'合成数据'!$E$7:$E$54,$B20,'合成数据'!$H$7:$H$54,"&lt;&gt;")&lt;&gt;1),"n.a.",SUMIFS('合成数据'!$H$7:$H$54,'合成数据'!$B$7:$B$54,G$12,'合成数据'!$C$7:$C$54,$C$5,'合成数据'!$D$7:$D$54,$C20,'合成数据'!$E$7:$E$54,$B20)/1)</x:f>
        <x:v>14</x:v>
      </x:c>
      <x:c r="H20" s="42" t="n">
        <x:f>IF(COUNT(F20:G20)&lt;2,"n.a.",G20-F20)</x:f>
        <x:v>1</x:v>
      </x:c>
      <x:c r="I20" s="8" t="n">
        <x:f>IF(COUNT(F20:G20)&lt;2,"n.a.",IF(F20=0,"n.a.",H20/F20))</x:f>
        <x:v>0.07692307692307693</x:v>
      </x:c>
      <x:c r="J20" s="7" t="n">
        <x:f>IF(OR(COUNTIFS('合成数据'!$B$7:$B$54,J$12,'合成数据'!$C$7:$C$54,$C$5,'合成数据'!$D$7:$D$54,$C20,'合成数据'!$E$7:$E$54,$B20)&lt;&gt;1,COUNTIFS('合成数据'!$B$7:$B$54,J$12,'合成数据'!$C$7:$C$54,$C$5,'合成数据'!$D$7:$D$54,$C20,'合成数据'!$E$7:$E$54,$B20,'合成数据'!$G$7:$G$54,"&lt;&gt;")&lt;&gt;1),"n.a.",SUMIFS('合成数据'!$G$7:$G$54,'合成数据'!$B$7:$B$54,J$12,'合成数据'!$C$7:$C$54,$C$5,'合成数据'!$D$7:$D$54,$C20,'合成数据'!$E$7:$E$54,$B20)/100)</x:f>
        <x:v>18630</x:v>
      </x:c>
      <x:c r="K20" s="7" t="n">
        <x:f>IF(OR(COUNTIFS('合成数据'!$B$7:$B$54,K$12,'合成数据'!$C$7:$C$54,$C$5,'合成数据'!$D$7:$D$54,$C20,'合成数据'!$E$7:$E$54,$B20)&lt;&gt;1,COUNTIFS('合成数据'!$B$7:$B$54,K$12,'合成数据'!$C$7:$C$54,$C$5,'合成数据'!$D$7:$D$54,$C20,'合成数据'!$E$7:$E$54,$B20,'合成数据'!$G$7:$G$54,"&lt;&gt;")&lt;&gt;1),"n.a.",SUMIFS('合成数据'!$G$7:$G$54,'合成数据'!$B$7:$B$54,K$12,'合成数据'!$C$7:$C$54,$C$5,'合成数据'!$D$7:$D$54,$C20,'合成数据'!$E$7:$E$54,$B20)/100)</x:f>
        <x:v>19840.95</x:v>
      </x:c>
      <x:c r="L20" s="7" t="n">
        <x:f>IF(COUNT(J20:K20)&lt;2,"n.a.",ROUND(K20-J20,2))</x:f>
        <x:v>1210.95</x:v>
      </x:c>
      <x:c r="M20" s="8" t="n">
        <x:f>IF(COUNT(J20:K20)&lt;2,"n.a.",IF(J20=0,"n.a.",L20/J20))</x:f>
        <x:v>0.065</x:v>
      </x:c>
      <x:c r="N20" s="8" t="n">
        <x:f>IF(O20&lt;&gt;"纳入","",IF(COUNT(K20,$D$7)&lt;2,"n.a.",IF($D$7=0,"n.a.",K20/$D$7)))</x:f>
        <x:v>0.0826621176903877</x:v>
      </x:c>
      <x:c r="O20" s="3" t="str">
        <x:f>IF(AND(OR($F$5="全部大区",$F$5=C20),OR($I$5="全部经销商",$I$5=D20),OR($M$5="全部医院",AND($M$5="重点医院",E20="重点"))),"纳入","未纳入")</x:f>
        <x:v>纳入</x:v>
      </x:c>
    </x:row>
    <x:row r="21" ht="39" customHeight="1">
      <x:c r="B21" s="29" t="str">
        <x:f>'合成数据'!B96</x:f>
        <x:v>中部大区湖畔示范医院</x:v>
      </x:c>
      <x:c r="C21" s="3" t="str">
        <x:f>'合成数据'!C96</x:f>
        <x:v>中部大区</x:v>
      </x:c>
      <x:c r="D21" s="3" t="str">
        <x:f>'合成数据'!D96</x:f>
        <x:v>兰亭流通服务</x:v>
      </x:c>
      <x:c r="E21" s="3" t="str">
        <x:f>IF('合成数据'!E96="","未标记",'合成数据'!E96)</x:f>
        <x:v>未标记</x:v>
      </x:c>
      <x:c r="F21" s="42" t="n">
        <x:f>IF(OR(COUNTIFS('合成数据'!$B$7:$B$54,F$12,'合成数据'!$C$7:$C$54,$C$5,'合成数据'!$D$7:$D$54,$C21,'合成数据'!$E$7:$E$54,$B21)&lt;&gt;1,COUNTIFS('合成数据'!$B$7:$B$54,F$12,'合成数据'!$C$7:$C$54,$C$5,'合成数据'!$D$7:$D$54,$C21,'合成数据'!$E$7:$E$54,$B21,'合成数据'!$H$7:$H$54,"&lt;&gt;")&lt;&gt;1),"n.a.",SUMIFS('合成数据'!$H$7:$H$54,'合成数据'!$B$7:$B$54,F$12,'合成数据'!$C$7:$C$54,$C$5,'合成数据'!$D$7:$D$54,$C21,'合成数据'!$E$7:$E$54,$B21)/1)</x:f>
        <x:v>11</x:v>
      </x:c>
      <x:c r="G21" s="42" t="n">
        <x:f>IF(OR(COUNTIFS('合成数据'!$B$7:$B$54,G$12,'合成数据'!$C$7:$C$54,$C$5,'合成数据'!$D$7:$D$54,$C21,'合成数据'!$E$7:$E$54,$B21)&lt;&gt;1,COUNTIFS('合成数据'!$B$7:$B$54,G$12,'合成数据'!$C$7:$C$54,$C$5,'合成数据'!$D$7:$D$54,$C21,'合成数据'!$E$7:$E$54,$B21,'合成数据'!$H$7:$H$54,"&lt;&gt;")&lt;&gt;1),"n.a.",SUMIFS('合成数据'!$H$7:$H$54,'合成数据'!$B$7:$B$54,G$12,'合成数据'!$C$7:$C$54,$C$5,'合成数据'!$D$7:$D$54,$C21,'合成数据'!$E$7:$E$54,$B21)/1)</x:f>
        <x:v>12</x:v>
      </x:c>
      <x:c r="H21" s="42" t="n">
        <x:f>IF(COUNT(F21:G21)&lt;2,"n.a.",G21-F21)</x:f>
        <x:v>1</x:v>
      </x:c>
      <x:c r="I21" s="8" t="n">
        <x:f>IF(COUNT(F21:G21)&lt;2,"n.a.",IF(F21=0,"n.a.",H21/F21))</x:f>
        <x:v>0.09090909090909091</x:v>
      </x:c>
      <x:c r="J21" s="7" t="n">
        <x:f>IF(OR(COUNTIFS('合成数据'!$B$7:$B$54,J$12,'合成数据'!$C$7:$C$54,$C$5,'合成数据'!$D$7:$D$54,$C21,'合成数据'!$E$7:$E$54,$B21)&lt;&gt;1,COUNTIFS('合成数据'!$B$7:$B$54,J$12,'合成数据'!$C$7:$C$54,$C$5,'合成数据'!$D$7:$D$54,$C21,'合成数据'!$E$7:$E$54,$B21,'合成数据'!$G$7:$G$54,"&lt;&gt;")&lt;&gt;1),"n.a.",SUMIFS('合成数据'!$G$7:$G$54,'合成数据'!$B$7:$B$54,J$12,'合成数据'!$C$7:$C$54,$C$5,'合成数据'!$D$7:$D$54,$C21,'合成数据'!$E$7:$E$54,$B21)/100)</x:f>
        <x:v>16200</x:v>
      </x:c>
      <x:c r="K21" s="7" t="n">
        <x:f>IF(OR(COUNTIFS('合成数据'!$B$7:$B$54,K$12,'合成数据'!$C$7:$C$54,$C$5,'合成数据'!$D$7:$D$54,$C21,'合成数据'!$E$7:$E$54,$B21)&lt;&gt;1,COUNTIFS('合成数据'!$B$7:$B$54,K$12,'合成数据'!$C$7:$C$54,$C$5,'合成数据'!$D$7:$D$54,$C21,'合成数据'!$E$7:$E$54,$B21,'合成数据'!$G$7:$G$54,"&lt;&gt;")&lt;&gt;1),"n.a.",SUMIFS('合成数据'!$G$7:$G$54,'合成数据'!$B$7:$B$54,K$12,'合成数据'!$C$7:$C$54,$C$5,'合成数据'!$D$7:$D$54,$C21,'合成数据'!$E$7:$E$54,$B21)/100)</x:f>
        <x:v>17172</x:v>
      </x:c>
      <x:c r="L21" s="7" t="n">
        <x:f>IF(COUNT(J21:K21)&lt;2,"n.a.",ROUND(K21-J21,2))</x:f>
        <x:v>972</x:v>
      </x:c>
      <x:c r="M21" s="8" t="n">
        <x:f>IF(COUNT(J21:K21)&lt;2,"n.a.",IF(J21=0,"n.a.",L21/J21))</x:f>
        <x:v>0.06</x:v>
      </x:c>
      <x:c r="N21" s="8" t="n">
        <x:f>IF(O21&lt;&gt;"纳入","",IF(COUNT(K21,$D$7)&lt;2,"n.a.",IF($D$7=0,"n.a.",K21/$D$7)))</x:f>
        <x:v>0.07154263707026819</x:v>
      </x:c>
      <x:c r="O21" s="3" t="str">
        <x:f>IF(AND(OR($F$5="全部大区",$F$5=C21),OR($I$5="全部经销商",$I$5=D21),OR($M$5="全部医院",AND($M$5="重点医院",E21="重点"))),"纳入","未纳入")</x:f>
        <x:v>纳入</x:v>
      </x:c>
    </x:row>
    <x:row r="22" ht="39" customHeight="1">
      <x:c r="B22" s="29" t="str">
        <x:f>'合成数据'!B97</x:f>
        <x:v>西部大区海港示范医院</x:v>
      </x:c>
      <x:c r="C22" s="3" t="str">
        <x:f>'合成数据'!C97</x:f>
        <x:v>西部大区</x:v>
      </x:c>
      <x:c r="D22" s="3" t="str">
        <x:f>'合成数据'!D97</x:f>
        <x:v>雪松流通服务</x:v>
      </x:c>
      <x:c r="E22" s="3" t="str">
        <x:f>IF('合成数据'!E97="","未标记",'合成数据'!E97)</x:f>
        <x:v>未标记</x:v>
      </x:c>
      <x:c r="F22" s="42" t="n">
        <x:f>IF(OR(COUNTIFS('合成数据'!$B$7:$B$54,F$12,'合成数据'!$C$7:$C$54,$C$5,'合成数据'!$D$7:$D$54,$C22,'合成数据'!$E$7:$E$54,$B22)&lt;&gt;1,COUNTIFS('合成数据'!$B$7:$B$54,F$12,'合成数据'!$C$7:$C$54,$C$5,'合成数据'!$D$7:$D$54,$C22,'合成数据'!$E$7:$E$54,$B22,'合成数据'!$H$7:$H$54,"&lt;&gt;")&lt;&gt;1),"n.a.",SUMIFS('合成数据'!$H$7:$H$54,'合成数据'!$B$7:$B$54,F$12,'合成数据'!$C$7:$C$54,$C$5,'合成数据'!$D$7:$D$54,$C22,'合成数据'!$E$7:$E$54,$B22)/1)</x:f>
        <x:v>13</x:v>
      </x:c>
      <x:c r="G22" s="42" t="n">
        <x:f>IF(OR(COUNTIFS('合成数据'!$B$7:$B$54,G$12,'合成数据'!$C$7:$C$54,$C$5,'合成数据'!$D$7:$D$54,$C22,'合成数据'!$E$7:$E$54,$B22)&lt;&gt;1,COUNTIFS('合成数据'!$B$7:$B$54,G$12,'合成数据'!$C$7:$C$54,$C$5,'合成数据'!$D$7:$D$54,$C22,'合成数据'!$E$7:$E$54,$B22,'合成数据'!$H$7:$H$54,"&lt;&gt;")&lt;&gt;1),"n.a.",SUMIFS('合成数据'!$H$7:$H$54,'合成数据'!$B$7:$B$54,G$12,'合成数据'!$C$7:$C$54,$C$5,'合成数据'!$D$7:$D$54,$C22,'合成数据'!$E$7:$E$54,$B22)/1)</x:f>
        <x:v>13</x:v>
      </x:c>
      <x:c r="H22" s="42" t="n">
        <x:f>IF(COUNT(F22:G22)&lt;2,"n.a.",G22-F22)</x:f>
        <x:v>0</x:v>
      </x:c>
      <x:c r="I22" s="8" t="n">
        <x:f>IF(COUNT(F22:G22)&lt;2,"n.a.",IF(F22=0,"n.a.",H22/F22))</x:f>
        <x:v>0</x:v>
      </x:c>
      <x:c r="J22" s="7" t="n">
        <x:f>IF(OR(COUNTIFS('合成数据'!$B$7:$B$54,J$12,'合成数据'!$C$7:$C$54,$C$5,'合成数据'!$D$7:$D$54,$C22,'合成数据'!$E$7:$E$54,$B22)&lt;&gt;1,COUNTIFS('合成数据'!$B$7:$B$54,J$12,'合成数据'!$C$7:$C$54,$C$5,'合成数据'!$D$7:$D$54,$C22,'合成数据'!$E$7:$E$54,$B22,'合成数据'!$G$7:$G$54,"&lt;&gt;")&lt;&gt;1),"n.a.",SUMIFS('合成数据'!$G$7:$G$54,'合成数据'!$B$7:$B$54,J$12,'合成数据'!$C$7:$C$54,$C$5,'合成数据'!$D$7:$D$54,$C22,'合成数据'!$E$7:$E$54,$B22)/100)</x:f>
        <x:v>18600</x:v>
      </x:c>
      <x:c r="K22" s="7" t="n">
        <x:f>IF(OR(COUNTIFS('合成数据'!$B$7:$B$54,K$12,'合成数据'!$C$7:$C$54,$C$5,'合成数据'!$D$7:$D$54,$C22,'合成数据'!$E$7:$E$54,$B22)&lt;&gt;1,COUNTIFS('合成数据'!$B$7:$B$54,K$12,'合成数据'!$C$7:$C$54,$C$5,'合成数据'!$D$7:$D$54,$C22,'合成数据'!$E$7:$E$54,$B22,'合成数据'!$G$7:$G$54,"&lt;&gt;")&lt;&gt;1),"n.a.",SUMIFS('合成数据'!$G$7:$G$54,'合成数据'!$B$7:$B$54,K$12,'合成数据'!$C$7:$C$54,$C$5,'合成数据'!$D$7:$D$54,$C22,'合成数据'!$E$7:$E$54,$B22)/100)</x:f>
        <x:v>18972</x:v>
      </x:c>
      <x:c r="L22" s="7" t="n">
        <x:f>IF(COUNT(J22:K22)&lt;2,"n.a.",ROUND(K22-J22,2))</x:f>
        <x:v>372</x:v>
      </x:c>
      <x:c r="M22" s="8" t="n">
        <x:f>IF(COUNT(J22:K22)&lt;2,"n.a.",IF(J22=0,"n.a.",L22/J22))</x:f>
        <x:v>0.02</x:v>
      </x:c>
      <x:c r="N22" s="8" t="n">
        <x:f>IF(O22&lt;&gt;"纳入","",IF(COUNT(K22,$D$7)&lt;2,"n.a.",IF($D$7=0,"n.a.",K22/$D$7)))</x:f>
        <x:v>0.07904186527469881</x:v>
      </x:c>
      <x:c r="O22" s="3" t="str">
        <x:f>IF(AND(OR($F$5="全部大区",$F$5=C22),OR($I$5="全部经销商",$I$5=D22),OR($M$5="全部医院",AND($M$5="重点医院",E22="重点"))),"纳入","未纳入")</x:f>
        <x:v>纳入</x:v>
      </x:c>
    </x:row>
    <x:row r="23" ht="39" customHeight="1">
      <x:c r="B23" s="29" t="str">
        <x:f>'合成数据'!B98</x:f>
        <x:v>西部大区江城示范医院</x:v>
      </x:c>
      <x:c r="C23" s="3" t="str">
        <x:f>'合成数据'!C98</x:f>
        <x:v>西部大区</x:v>
      </x:c>
      <x:c r="D23" s="3" t="str">
        <x:f>'合成数据'!D98</x:f>
        <x:v>兰亭流通服务</x:v>
      </x:c>
      <x:c r="E23" s="3" t="str">
        <x:f>IF('合成数据'!E98="","未标记",'合成数据'!E98)</x:f>
        <x:v>未标记</x:v>
      </x:c>
      <x:c r="F23" s="42" t="n">
        <x:f>IF(OR(COUNTIFS('合成数据'!$B$7:$B$54,F$12,'合成数据'!$C$7:$C$54,$C$5,'合成数据'!$D$7:$D$54,$C23,'合成数据'!$E$7:$E$54,$B23)&lt;&gt;1,COUNTIFS('合成数据'!$B$7:$B$54,F$12,'合成数据'!$C$7:$C$54,$C$5,'合成数据'!$D$7:$D$54,$C23,'合成数据'!$E$7:$E$54,$B23,'合成数据'!$H$7:$H$54,"&lt;&gt;")&lt;&gt;1),"n.a.",SUMIFS('合成数据'!$H$7:$H$54,'合成数据'!$B$7:$B$54,F$12,'合成数据'!$C$7:$C$54,$C$5,'合成数据'!$D$7:$D$54,$C23,'合成数据'!$E$7:$E$54,$B23)/1)</x:f>
        <x:v>12</x:v>
      </x:c>
      <x:c r="G23" s="42" t="n">
        <x:f>IF(OR(COUNTIFS('合成数据'!$B$7:$B$54,G$12,'合成数据'!$C$7:$C$54,$C$5,'合成数据'!$D$7:$D$54,$C23,'合成数据'!$E$7:$E$54,$B23)&lt;&gt;1,COUNTIFS('合成数据'!$B$7:$B$54,G$12,'合成数据'!$C$7:$C$54,$C$5,'合成数据'!$D$7:$D$54,$C23,'合成数据'!$E$7:$E$54,$B23,'合成数据'!$H$7:$H$54,"&lt;&gt;")&lt;&gt;1),"n.a.",SUMIFS('合成数据'!$H$7:$H$54,'合成数据'!$B$7:$B$54,G$12,'合成数据'!$C$7:$C$54,$C$5,'合成数据'!$D$7:$D$54,$C23,'合成数据'!$E$7:$E$54,$B23)/1)</x:f>
        <x:v>11</x:v>
      </x:c>
      <x:c r="H23" s="42" t="n">
        <x:f>IF(COUNT(F23:G23)&lt;2,"n.a.",G23-F23)</x:f>
        <x:v>-1</x:v>
      </x:c>
      <x:c r="I23" s="8" t="n">
        <x:f>IF(COUNT(F23:G23)&lt;2,"n.a.",IF(F23=0,"n.a.",H23/F23))</x:f>
        <x:v>-0.08333333333333333</x:v>
      </x:c>
      <x:c r="J23" s="7" t="n">
        <x:f>IF(OR(COUNTIFS('合成数据'!$B$7:$B$54,J$12,'合成数据'!$C$7:$C$54,$C$5,'合成数据'!$D$7:$D$54,$C23,'合成数据'!$E$7:$E$54,$B23)&lt;&gt;1,COUNTIFS('合成数据'!$B$7:$B$54,J$12,'合成数据'!$C$7:$C$54,$C$5,'合成数据'!$D$7:$D$54,$C23,'合成数据'!$E$7:$E$54,$B23,'合成数据'!$G$7:$G$54,"&lt;&gt;")&lt;&gt;1),"n.a.",SUMIFS('合成数据'!$G$7:$G$54,'合成数据'!$B$7:$B$54,J$12,'合成数据'!$C$7:$C$54,$C$5,'合成数据'!$D$7:$D$54,$C23,'合成数据'!$E$7:$E$54,$B23)/100)</x:f>
        <x:v>16740</x:v>
      </x:c>
      <x:c r="K23" s="7" t="n">
        <x:f>IF(OR(COUNTIFS('合成数据'!$B$7:$B$54,K$12,'合成数据'!$C$7:$C$54,$C$5,'合成数据'!$D$7:$D$54,$C23,'合成数据'!$E$7:$E$54,$B23)&lt;&gt;1,COUNTIFS('合成数据'!$B$7:$B$54,K$12,'合成数据'!$C$7:$C$54,$C$5,'合成数据'!$D$7:$D$54,$C23,'合成数据'!$E$7:$E$54,$B23,'合成数据'!$G$7:$G$54,"&lt;&gt;")&lt;&gt;1),"n.a.",SUMIFS('合成数据'!$G$7:$G$54,'合成数据'!$B$7:$B$54,K$12,'合成数据'!$C$7:$C$54,$C$5,'合成数据'!$D$7:$D$54,$C23,'合成数据'!$E$7:$E$54,$B23)/100)</x:f>
        <x:v>16656.3</x:v>
      </x:c>
      <x:c r="L23" s="7" t="n">
        <x:f>IF(COUNT(J23:K23)&lt;2,"n.a.",ROUND(K23-J23,2))</x:f>
        <x:v>-83.7</x:v>
      </x:c>
      <x:c r="M23" s="8" t="n">
        <x:f>IF(COUNT(J23:K23)&lt;2,"n.a.",IF(J23=0,"n.a.",L23/J23))</x:f>
        <x:v>-0.005</x:v>
      </x:c>
      <x:c r="N23" s="8" t="n">
        <x:f>IF(O23&lt;&gt;"纳入","",IF(COUNT(K23,$D$7)&lt;2,"n.a.",IF($D$7=0,"n.a.",K23/$D$7)))</x:f>
        <x:v>0.06939410818969881</x:v>
      </x:c>
      <x:c r="O23" s="3" t="str">
        <x:f>IF(AND(OR($F$5="全部大区",$F$5=C23),OR($I$5="全部经销商",$I$5=D23),OR($M$5="全部医院",AND($M$5="重点医院",E23="重点"))),"纳入","未纳入")</x:f>
        <x:v>纳入</x:v>
      </x:c>
    </x:row>
    <x:row r="24" ht="39" customHeight="1">
      <x:c r="B24" s="29" t="str">
        <x:f>'合成数据'!B99</x:f>
        <x:v>西部大区山城示范医院</x:v>
      </x:c>
      <x:c r="C24" s="3" t="str">
        <x:f>'合成数据'!C99</x:f>
        <x:v>西部大区</x:v>
      </x:c>
      <x:c r="D24" s="3" t="str">
        <x:f>'合成数据'!D99</x:f>
        <x:v>雪松流通服务</x:v>
      </x:c>
      <x:c r="E24" s="3" t="str">
        <x:f>IF('合成数据'!E99="","未标记",'合成数据'!E99)</x:f>
        <x:v>未标记</x:v>
      </x:c>
      <x:c r="F24" s="42" t="n">
        <x:f>IF(OR(COUNTIFS('合成数据'!$B$7:$B$54,F$12,'合成数据'!$C$7:$C$54,$C$5,'合成数据'!$D$7:$D$54,$C24,'合成数据'!$E$7:$E$54,$B24)&lt;&gt;1,COUNTIFS('合成数据'!$B$7:$B$54,F$12,'合成数据'!$C$7:$C$54,$C$5,'合成数据'!$D$7:$D$54,$C24,'合成数据'!$E$7:$E$54,$B24,'合成数据'!$H$7:$H$54,"&lt;&gt;")&lt;&gt;1),"n.a.",SUMIFS('合成数据'!$H$7:$H$54,'合成数据'!$B$7:$B$54,F$12,'合成数据'!$C$7:$C$54,$C$5,'合成数据'!$D$7:$D$54,$C24,'合成数据'!$E$7:$E$54,$B24)/1)</x:f>
        <x:v>10</x:v>
      </x:c>
      <x:c r="G24" s="42" t="n">
        <x:f>IF(OR(COUNTIFS('合成数据'!$B$7:$B$54,G$12,'合成数据'!$C$7:$C$54,$C$5,'合成数据'!$D$7:$D$54,$C24,'合成数据'!$E$7:$E$54,$B24)&lt;&gt;1,COUNTIFS('合成数据'!$B$7:$B$54,G$12,'合成数据'!$C$7:$C$54,$C$5,'合成数据'!$D$7:$D$54,$C24,'合成数据'!$E$7:$E$54,$B24,'合成数据'!$H$7:$H$54,"&lt;&gt;")&lt;&gt;1),"n.a.",SUMIFS('合成数据'!$H$7:$H$54,'合成数据'!$B$7:$B$54,G$12,'合成数据'!$C$7:$C$54,$C$5,'合成数据'!$D$7:$D$54,$C24,'合成数据'!$E$7:$E$54,$B24)/1)</x:f>
        <x:v>10</x:v>
      </x:c>
      <x:c r="H24" s="42" t="n">
        <x:f>IF(COUNT(F24:G24)&lt;2,"n.a.",G24-F24)</x:f>
        <x:v>0</x:v>
      </x:c>
      <x:c r="I24" s="8" t="n">
        <x:f>IF(COUNT(F24:G24)&lt;2,"n.a.",IF(F24=0,"n.a.",H24/F24))</x:f>
        <x:v>0</x:v>
      </x:c>
      <x:c r="J24" s="7" t="n">
        <x:f>IF(OR(COUNTIFS('合成数据'!$B$7:$B$54,J$12,'合成数据'!$C$7:$C$54,$C$5,'合成数据'!$D$7:$D$54,$C24,'合成数据'!$E$7:$E$54,$B24)&lt;&gt;1,COUNTIFS('合成数据'!$B$7:$B$54,J$12,'合成数据'!$C$7:$C$54,$C$5,'合成数据'!$D$7:$D$54,$C24,'合成数据'!$E$7:$E$54,$B24,'合成数据'!$G$7:$G$54,"&lt;&gt;")&lt;&gt;1),"n.a.",SUMIFS('合成数据'!$G$7:$G$54,'合成数据'!$B$7:$B$54,J$12,'合成数据'!$C$7:$C$54,$C$5,'合成数据'!$D$7:$D$54,$C24,'合成数据'!$E$7:$E$54,$B24)/100)</x:f>
        <x:v>14260</x:v>
      </x:c>
      <x:c r="K24" s="7" t="n">
        <x:f>IF(OR(COUNTIFS('合成数据'!$B$7:$B$54,K$12,'合成数据'!$C$7:$C$54,$C$5,'合成数据'!$D$7:$D$54,$C24,'合成数据'!$E$7:$E$54,$B24)&lt;&gt;1,COUNTIFS('合成数据'!$B$7:$B$54,K$12,'合成数据'!$C$7:$C$54,$C$5,'合成数据'!$D$7:$D$54,$C24,'合成数据'!$E$7:$E$54,$B24,'合成数据'!$G$7:$G$54,"&lt;&gt;")&lt;&gt;1),"n.a.",SUMIFS('合成数据'!$G$7:$G$54,'合成数据'!$B$7:$B$54,K$12,'合成数据'!$C$7:$C$54,$C$5,'合成数据'!$D$7:$D$54,$C24,'合成数据'!$E$7:$E$54,$B24)/100)</x:f>
        <x:v>14473.9</x:v>
      </x:c>
      <x:c r="L24" s="7" t="n">
        <x:f>IF(COUNT(J24:K24)&lt;2,"n.a.",ROUND(K24-J24,2))</x:f>
        <x:v>213.9</x:v>
      </x:c>
      <x:c r="M24" s="8" t="n">
        <x:f>IF(COUNT(J24:K24)&lt;2,"n.a.",IF(J24=0,"n.a.",L24/J24))</x:f>
        <x:v>0.015000000000000001</x:v>
      </x:c>
      <x:c r="N24" s="8" t="n">
        <x:f>IF(O24&lt;&gt;"纳入","",IF(COUNT(K24,$D$7)&lt;2,"n.a.",IF($D$7=0,"n.a.",K24/$D$7)))</x:f>
        <x:v>0.0603017106156158</x:v>
      </x:c>
      <x:c r="O24" s="3" t="str">
        <x:f>IF(AND(OR($F$5="全部大区",$F$5=C24),OR($I$5="全部经销商",$I$5=D24),OR($M$5="全部医院",AND($M$5="重点医院",E24="重点"))),"纳入","未纳入")</x:f>
        <x:v>纳入</x:v>
      </x:c>
    </x:row>
    <x:row r="25" ht="39" customHeight="1">
      <x:c r="B25" s="29" t="str">
        <x:f>'合成数据'!B100</x:f>
        <x:v>西部大区湖畔示范医院</x:v>
      </x:c>
      <x:c r="C25" s="3" t="str">
        <x:f>'合成数据'!C100</x:f>
        <x:v>西部大区</x:v>
      </x:c>
      <x:c r="D25" s="3" t="str">
        <x:f>'合成数据'!D100</x:f>
        <x:v>兰亭流通服务</x:v>
      </x:c>
      <x:c r="E25" s="3" t="str">
        <x:f>IF('合成数据'!E100="","未标记",'合成数据'!E100)</x:f>
        <x:v>未标记</x:v>
      </x:c>
      <x:c r="F25" s="42" t="n">
        <x:f>IF(OR(COUNTIFS('合成数据'!$B$7:$B$54,F$12,'合成数据'!$C$7:$C$54,$C$5,'合成数据'!$D$7:$D$54,$C25,'合成数据'!$E$7:$E$54,$B25)&lt;&gt;1,COUNTIFS('合成数据'!$B$7:$B$54,F$12,'合成数据'!$C$7:$C$54,$C$5,'合成数据'!$D$7:$D$54,$C25,'合成数据'!$E$7:$E$54,$B25,'合成数据'!$H$7:$H$54,"&lt;&gt;")&lt;&gt;1),"n.a.",SUMIFS('合成数据'!$H$7:$H$54,'合成数据'!$B$7:$B$54,F$12,'合成数据'!$C$7:$C$54,$C$5,'合成数据'!$D$7:$D$54,$C25,'合成数据'!$E$7:$E$54,$B25)/1)</x:f>
        <x:v>9</x:v>
      </x:c>
      <x:c r="G25" s="42" t="n">
        <x:f>IF(OR(COUNTIFS('合成数据'!$B$7:$B$54,G$12,'合成数据'!$C$7:$C$54,$C$5,'合成数据'!$D$7:$D$54,$C25,'合成数据'!$E$7:$E$54,$B25)&lt;&gt;1,COUNTIFS('合成数据'!$B$7:$B$54,G$12,'合成数据'!$C$7:$C$54,$C$5,'合成数据'!$D$7:$D$54,$C25,'合成数据'!$E$7:$E$54,$B25,'合成数据'!$H$7:$H$54,"&lt;&gt;")&lt;&gt;1),"n.a.",SUMIFS('合成数据'!$H$7:$H$54,'合成数据'!$B$7:$B$54,G$12,'合成数据'!$C$7:$C$54,$C$5,'合成数据'!$D$7:$D$54,$C25,'合成数据'!$E$7:$E$54,$B25)/1)</x:f>
        <x:v>9</x:v>
      </x:c>
      <x:c r="H25" s="42" t="n">
        <x:f>IF(COUNT(F25:G25)&lt;2,"n.a.",G25-F25)</x:f>
        <x:v>0</x:v>
      </x:c>
      <x:c r="I25" s="8" t="n">
        <x:f>IF(COUNT(F25:G25)&lt;2,"n.a.",IF(F25=0,"n.a.",H25/F25))</x:f>
        <x:v>0</x:v>
      </x:c>
      <x:c r="J25" s="7" t="n">
        <x:f>IF(OR(COUNTIFS('合成数据'!$B$7:$B$54,J$12,'合成数据'!$C$7:$C$54,$C$5,'合成数据'!$D$7:$D$54,$C25,'合成数据'!$E$7:$E$54,$B25)&lt;&gt;1,COUNTIFS('合成数据'!$B$7:$B$54,J$12,'合成数据'!$C$7:$C$54,$C$5,'合成数据'!$D$7:$D$54,$C25,'合成数据'!$E$7:$E$54,$B25,'合成数据'!$G$7:$G$54,"&lt;&gt;")&lt;&gt;1),"n.a.",SUMIFS('合成数据'!$G$7:$G$54,'合成数据'!$B$7:$B$54,J$12,'合成数据'!$C$7:$C$54,$C$5,'合成数据'!$D$7:$D$54,$C25,'合成数据'!$E$7:$E$54,$B25)/100)</x:f>
        <x:v>12400</x:v>
      </x:c>
      <x:c r="K25" s="7" t="n">
        <x:f>IF(OR(COUNTIFS('合成数据'!$B$7:$B$54,K$12,'合成数据'!$C$7:$C$54,$C$5,'合成数据'!$D$7:$D$54,$C25,'合成数据'!$E$7:$E$54,$B25)&lt;&gt;1,COUNTIFS('合成数据'!$B$7:$B$54,K$12,'合成数据'!$C$7:$C$54,$C$5,'合成数据'!$D$7:$D$54,$C25,'合成数据'!$E$7:$E$54,$B25,'合成数据'!$G$7:$G$54,"&lt;&gt;")&lt;&gt;1),"n.a.",SUMIFS('合成数据'!$G$7:$G$54,'合成数据'!$B$7:$B$54,K$12,'合成数据'!$C$7:$C$54,$C$5,'合成数据'!$D$7:$D$54,$C25,'合成数据'!$E$7:$E$54,$B25)/100)</x:f>
        <x:v>12524</x:v>
      </x:c>
      <x:c r="L25" s="7" t="n">
        <x:f>IF(COUNT(J25:K25)&lt;2,"n.a.",ROUND(K25-J25,2))</x:f>
        <x:v>124</x:v>
      </x:c>
      <x:c r="M25" s="8" t="n">
        <x:f>IF(COUNT(J25:K25)&lt;2,"n.a.",IF(J25=0,"n.a.",L25/J25))</x:f>
        <x:v>0.01</x:v>
      </x:c>
      <x:c r="N25" s="8" t="n">
        <x:f>IF(O25&lt;&gt;"纳入","",IF(COUNT(K25,$D$7)&lt;2,"n.a.",IF($D$7=0,"n.a.",K25/$D$7)))</x:f>
        <x:v>0.05217796335127176</x:v>
      </x:c>
      <x:c r="O25" s="3" t="str">
        <x:f>IF(AND(OR($F$5="全部大区",$F$5=C25),OR($I$5="全部经销商",$I$5=D25),OR($M$5="全部医院",AND($M$5="重点医院",E25="重点"))),"纳入","未纳入")</x:f>
        <x:v>纳入</x:v>
      </x:c>
    </x:row>
    <x:row r="26" ht="26" customHeight="1"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</x:row>
    <x:row r="27" ht="26" customHeight="1"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</x:row>
    <x:row r="28" ht="26" customHeight="1">
      <x:c r="B28" s="11" t="str">
        <x:v>真实销量还需明确 SKU、单位、发货/签收/终端采购口径，才能讨论量价变化；当前数量与金额不构成独立证据。</x:v>
      </x:c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</x:row>
    <x:row r="29" ht="26" customHeight="1">
      <x:c r="B29" s="11" t="str">
        <x:v>重点医院可补充目标、达成、库存、准入、客户覆盖等维度；这些输入目前缺失，不在本表虚构结果。</x:v>
      </x:c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</x:row>
    <x:row r="30" ht="26" customHeight="1"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</x:row>
    <x:row r="31" ht="26" customHeight="1"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</x:row>
    <x:row r="32" ht="26" customHeight="1"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</x:row>
    <x:row r="33" ht="26" customHeight="1"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</x:row>
    <x:row r="34" ht="26" customHeight="1"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</x:row>
  </x:sheetData>
  <x:conditionalFormatting sqref="H14:I25">
    <x:cfRule type="cellIs" dxfId="2" priority="1" operator="lessThan">
      <x:formula>0</x:formula>
    </x:cfRule>
  </x:conditionalFormatting>
  <x:conditionalFormatting sqref="L14:M25">
    <x:cfRule type="cellIs" dxfId="3" priority="2" operator="lessThan">
      <x:formula>0</x:formula>
    </x:cfRule>
  </x:conditionalFormatting>
  <x:conditionalFormatting sqref="O14:O25">
    <x:cfRule type="containsText" dxfId="4" priority="3" operator="containsText" text="未纳入"/>
  </x:conditionalFormatting>
  <x:dataValidations count="4">
    <x:dataValidation type="list" sqref="C5">
      <x:formula1>"Aurora 监测耗材,Nimbus 微创器械"</x:formula1>
    </x:dataValidation>
    <x:dataValidation type="list" sqref="F5">
      <x:formula1>"全部大区,东部大区,中部大区,西部大区"</x:formula1>
    </x:dataValidation>
    <x:dataValidation type="list" sqref="I5">
      <x:formula1>"全部经销商,雪松流通服务,兰亭流通服务"</x:formula1>
    </x:dataValidation>
    <x:dataValidation type="list" sqref="M5">
      <x:formula1>"全部医院,重点医院"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89141"/>
  </x:sheetPr>
  <x:sheetViews>
    <x:sheetView showGridLines="0" workbookViewId="0"/>
  </x:sheetViews>
  <x:sheetFormatPr defaultRowHeight="15"/>
  <x:cols>
    <x:col min="1" max="1" width="3" hidden="0" customWidth="1"/>
    <x:col min="2" max="2" width="10" hidden="0" customWidth="1"/>
    <x:col min="3" max="3" width="28" hidden="0" customWidth="1"/>
    <x:col min="4" max="4" width="32" hidden="0" customWidth="1"/>
    <x:col min="5" max="5" width="30" hidden="0" customWidth="1"/>
    <x:col min="6" max="6" width="18" hidden="0" customWidth="1"/>
    <x:col min="7" max="7" width="21" hidden="0" customWidth="1"/>
    <x:col min="8" max="8" width="28" hidden="0" customWidth="1"/>
    <x:col min="9" max="9" width="23" hidden="0" customWidth="1"/>
  </x:cols>
  <x:sheetData>
    <x:row r="1" ht="26" customHeight="1">
      <x:c r="B1" s="3"/>
      <x:c r="C1" s="3"/>
      <x:c r="D1" s="3"/>
      <x:c r="E1" s="3"/>
      <x:c r="F1" s="3"/>
      <x:c r="G1" s="3"/>
      <x:c r="H1" s="3"/>
      <x:c r="I1" s="3"/>
    </x:row>
    <x:row r="2" ht="26" customHeight="1">
      <x:c r="B2" s="4" t="str">
        <x:v>经营行动与本人复盘</x:v>
      </x:c>
      <x:c r="C2" s="3"/>
      <x:c r="D2" s="3"/>
      <x:c r="E2" s="3"/>
      <x:c r="F2" s="3"/>
      <x:c r="G2" s="3"/>
      <x:c r="H2" s="3"/>
      <x:c r="I2" s="3"/>
    </x:row>
    <x:row r="3" ht="26" customHeight="1">
      <x:c r="B3" s="6" t="str">
        <x:v>AI 已完成初步分析与建议。黄色区域由本人填写，初始为空；本表尚无本人判断或已验证业务效果。</x:v>
      </x:c>
      <x:c r="C3" s="5"/>
      <x:c r="D3" s="5"/>
      <x:c r="E3" s="5"/>
      <x:c r="F3" s="5"/>
      <x:c r="G3" s="5"/>
      <x:c r="H3" s="5"/>
      <x:c r="I3" s="5"/>
    </x:row>
    <x:row r="4" ht="26" customHeight="1">
      <x:c r="B4" s="3"/>
      <x:c r="C4" s="3"/>
      <x:c r="D4" s="3"/>
      <x:c r="E4" s="3"/>
      <x:c r="F4" s="3"/>
      <x:c r="G4" s="3"/>
      <x:c r="H4" s="3"/>
      <x:c r="I4" s="3"/>
    </x:row>
    <x:row r="5" ht="26" customHeight="1">
      <x:c r="B5" s="3" t="str">
        <x:v>审阅人</x:v>
      </x:c>
      <x:c r="C5" s="30"/>
      <x:c r="D5" s="3"/>
      <x:c r="E5" s="3" t="str">
        <x:v>审阅日期</x:v>
      </x:c>
      <x:c r="F5" s="31"/>
      <x:c r="G5" s="3"/>
      <x:c r="H5" s="3"/>
      <x:c r="I5" s="3"/>
    </x:row>
    <x:row r="6" ht="26" customHeight="1">
      <x:c r="B6" s="3"/>
      <x:c r="C6" s="3"/>
      <x:c r="D6" s="3"/>
      <x:c r="E6" s="3"/>
      <x:c r="F6" s="3"/>
      <x:c r="G6" s="3"/>
      <x:c r="H6" s="3"/>
      <x:c r="I6" s="3"/>
    </x:row>
    <x:row r="7" ht="30" customHeight="1">
      <x:c r="B7" s="19" t="str">
        <x:v>行动ID</x:v>
      </x:c>
      <x:c r="C7" s="20" t="str">
        <x:v>AI 建议</x:v>
      </x:c>
      <x:c r="D7" s="20" t="str">
        <x:v>需要的资料</x:v>
      </x:c>
      <x:c r="E7" s="20" t="str">
        <x:v>改变建议的条件</x:v>
      </x:c>
      <x:c r="F7" s="20" t="str">
        <x:v>建议协作者</x:v>
      </x:c>
      <x:c r="G7" s="20" t="str">
        <x:v>建议复核时间</x:v>
      </x:c>
      <x:c r="H7" s="21" t="str">
        <x:v>当前证据</x:v>
      </x:c>
      <x:c r="I7" s="3"/>
    </x:row>
    <x:row r="8" ht="82" customHeight="1">
      <x:c r="B8" s="32" t="str">
        <x:v>A1</x:v>
      </x:c>
      <x:c r="C8" s="32" t="str">
        <x:v>先核对 Nimbus 东部交付与库存。四院均覆盖，优先江城和海港。</x:v>
      </x:c>
      <x:c r="D8" s="32" t="str">
        <x:v>8月订单、承诺与实际发货、签收、退货、渠道库存、9月补货及终端采购计划。</x:v>
      </x:c>
      <x:c r="E8" s="32" t="str">
        <x:v>若交付正常，转查库存消化、需求与准入；只有逐单金额对齐后才能估算延迟影响。</x:v>
      </x:c>
      <x:c r="F8" s="32" t="str">
        <x:v>区域销售、供应链、经销商</x:v>
      </x:c>
      <x:c r="G8" s="32" t="str">
        <x:v>建议2个工作日内初核；从接受行动起算。</x:v>
      </x:c>
      <x:c r="H8" s="32" t="str">
        <x:v>供货线索仅提两笔节奏变化，金额与医院未知。</x:v>
      </x:c>
      <x:c r="I8" s="3"/>
    </x:row>
    <x:row r="9" ht="82" customHeight="1">
      <x:c r="B9" s="32" t="str">
        <x:v>A2</x:v>
      </x:c>
      <x:c r="C9" s="32" t="str">
        <x:v>并行核验竞品培训是否影响本范围，暂不增加推广预算。</x:v>
      </x:c>
      <x:c r="D9" s="32" t="str">
        <x:v>活动原始资料、时间与覆盖医院、招采变化、客户纪要、逐单丢单或替代记录。</x:v>
      </x:c>
      <x:c r="E9" s="32" t="str">
        <x:v>若未覆盖四院或发生在下降之后，降低竞品优先级；有覆盖及替代证据时才升级。</x:v>
      </x:c>
      <x:c r="F9" s="32" t="str">
        <x:v>市场、区域销售</x:v>
      </x:c>
      <x:c r="G9" s="32" t="str">
        <x:v>建议5个工作日内；待负责人确认。</x:v>
      </x:c>
      <x:c r="H9" s="32" t="str">
        <x:v>竞品线索未核实，无真实链接，不能证明订单流失。</x:v>
      </x:c>
      <x:c r="I9" s="3"/>
    </x:row>
    <x:row r="10" ht="82" customHeight="1">
      <x:c r="B10" s="32" t="str">
        <x:v>A3</x:v>
      </x:c>
      <x:c r="C10" s="32" t="str">
        <x:v>8月目标缺口保留用于复盘；另做9月逐院恢复估计，并同步查 Aurora 中部补货。</x:v>
      </x:c>
      <x:c r="D10" s="32" t="str">
        <x:v>9月各院需求与订单、可交付量、库存、准入限制及负责人承诺。</x:v>
      </x:c>
      <x:c r="E10" s="32" t="str">
        <x:v>若订单与可交付量不足以支持恢复预期，调整资源、节奏或新目标；不倒改8月结果。</x:v>
      </x:c>
      <x:c r="F10" s="32" t="str">
        <x:v>商业运营、业务负责人</x:v>
      </x:c>
      <x:c r="G10" s="32" t="str">
        <x:v>建议每周复核；取得9月资料后首次评审。</x:v>
      </x:c>
      <x:c r="H10" s="32" t="str">
        <x:v>现有两期进货额不足以做9月预测；容量只是情景假设。</x:v>
      </x:c>
      <x:c r="I10" s="3"/>
    </x:row>
    <x:row r="11" ht="26" customHeight="1">
      <x:c r="B11" s="3"/>
      <x:c r="C11" s="3"/>
      <x:c r="D11" s="3"/>
      <x:c r="E11" s="3"/>
      <x:c r="F11" s="3"/>
      <x:c r="G11" s="3"/>
      <x:c r="H11" s="3"/>
      <x:c r="I11" s="3"/>
    </x:row>
    <x:row r="12" ht="26" customHeight="1">
      <x:c r="B12" s="3"/>
      <x:c r="C12" s="3"/>
      <x:c r="D12" s="3"/>
      <x:c r="E12" s="3"/>
      <x:c r="F12" s="3"/>
      <x:c r="G12" s="3"/>
      <x:c r="H12" s="3"/>
      <x:c r="I12" s="3"/>
    </x:row>
    <x:row r="13" ht="26" customHeight="1">
      <x:c r="B13" s="12" t="str">
        <x:v>本人判断与采用记录</x:v>
      </x:c>
      <x:c r="C13" s="3"/>
      <x:c r="D13" s="3"/>
      <x:c r="E13" s="3"/>
      <x:c r="F13" s="3"/>
      <x:c r="G13" s="3"/>
      <x:c r="H13" s="3"/>
      <x:c r="I13" s="3"/>
    </x:row>
    <x:row r="14" ht="26" customHeight="1">
      <x:c r="B14" s="11" t="str">
        <x:v>可采用、修改或暂不采用建议。理由应指向具体数据或反证；仅具名不代表能力或业务效果已经被验证。</x:v>
      </x:c>
      <x:c r="C14" s="3"/>
      <x:c r="D14" s="3"/>
      <x:c r="E14" s="3"/>
      <x:c r="F14" s="3"/>
      <x:c r="G14" s="3"/>
      <x:c r="H14" s="3"/>
      <x:c r="I14" s="3"/>
    </x:row>
    <x:row r="15" ht="30" customHeight="1">
      <x:c r="B15" s="19" t="str">
        <x:v>行动ID</x:v>
      </x:c>
      <x:c r="C15" s="20" t="str">
        <x:v>本人选择</x:v>
      </x:c>
      <x:c r="D15" s="20" t="str">
        <x:v>本人判断理由／证据</x:v>
      </x:c>
      <x:c r="E15" s="20" t="str">
        <x:v>确认负责人</x:v>
      </x:c>
      <x:c r="F15" s="20" t="str">
        <x:v>约定日期</x:v>
      </x:c>
      <x:c r="G15" s="20" t="str">
        <x:v>后续观察／来源</x:v>
      </x:c>
      <x:c r="H15" s="20" t="str">
        <x:v>如何据此修正</x:v>
      </x:c>
      <x:c r="I15" s="21" t="str">
        <x:v>审阅状态</x:v>
      </x:c>
    </x:row>
    <x:row r="16" ht="66" customHeight="1">
      <x:c r="B16" s="3" t="str">
        <x:v>A1</x:v>
      </x:c>
      <x:c r="C16" s="33"/>
      <x:c r="D16" s="33"/>
      <x:c r="E16" s="33"/>
      <x:c r="F16" s="34"/>
      <x:c r="G16" s="33"/>
      <x:c r="H16" s="33"/>
      <x:c r="I16" s="3" t="str">
        <x:f>IF(C16="","待本人选择",IF(AND(C16&lt;&gt;"采用",C16&lt;&gt;"修改后采用",C16&lt;&gt;"暂不采用"),"请使用下拉选项",IF(D16="","待补判断理由",IF(OR($C$5="",$F$5=""),"待填审阅人和日期","已记录本人判断"))))</x:f>
        <x:v>待本人选择</x:v>
      </x:c>
    </x:row>
    <x:row r="17" ht="66" customHeight="1">
      <x:c r="B17" s="3" t="str">
        <x:v>A2</x:v>
      </x:c>
      <x:c r="C17" s="33"/>
      <x:c r="D17" s="33"/>
      <x:c r="E17" s="33"/>
      <x:c r="F17" s="34"/>
      <x:c r="G17" s="33"/>
      <x:c r="H17" s="33"/>
      <x:c r="I17" s="3" t="str">
        <x:f>IF(C17="","待本人选择",IF(AND(C17&lt;&gt;"采用",C17&lt;&gt;"修改后采用",C17&lt;&gt;"暂不采用"),"请使用下拉选项",IF(D17="","待补判断理由",IF(OR($C$5="",$F$5=""),"待填审阅人和日期","已记录本人判断"))))</x:f>
        <x:v>待本人选择</x:v>
      </x:c>
    </x:row>
    <x:row r="18" ht="66" customHeight="1">
      <x:c r="B18" s="3" t="str">
        <x:v>A3</x:v>
      </x:c>
      <x:c r="C18" s="33"/>
      <x:c r="D18" s="33"/>
      <x:c r="E18" s="33"/>
      <x:c r="F18" s="34"/>
      <x:c r="G18" s="33"/>
      <x:c r="H18" s="33"/>
      <x:c r="I18" s="3" t="str">
        <x:f>IF(C18="","待本人选择",IF(AND(C18&lt;&gt;"采用",C18&lt;&gt;"修改后采用",C18&lt;&gt;"暂不采用"),"请使用下拉选项",IF(D18="","待补判断理由",IF(OR($C$5="",$F$5=""),"待填审阅人和日期","已记录本人判断"))))</x:f>
        <x:v>待本人选择</x:v>
      </x:c>
    </x:row>
    <x:row r="19" ht="26" customHeight="1">
      <x:c r="B19" s="3"/>
      <x:c r="C19" s="3"/>
      <x:c r="D19" s="3"/>
      <x:c r="E19" s="3"/>
      <x:c r="F19" s="3"/>
      <x:c r="G19" s="3"/>
      <x:c r="H19" s="3"/>
      <x:c r="I19" s="3"/>
    </x:row>
    <x:row r="20" ht="26" customHeight="1">
      <x:c r="B20" s="3"/>
      <x:c r="C20" s="3"/>
      <x:c r="D20" s="3"/>
      <x:c r="E20" s="3"/>
      <x:c r="F20" s="3"/>
      <x:c r="G20" s="3"/>
      <x:c r="H20" s="3"/>
      <x:c r="I20" s="3"/>
    </x:row>
    <x:row r="21" ht="26" customHeight="1">
      <x:c r="B21" s="11" t="str">
        <x:v>负责人、日期与后续观察初始留空，未分派或执行任何行动。后续观察应写清期间、金额及资料来源。</x:v>
      </x:c>
      <x:c r="C21" s="3"/>
      <x:c r="D21" s="3"/>
      <x:c r="E21" s="3"/>
      <x:c r="F21" s="3"/>
      <x:c r="G21" s="3"/>
      <x:c r="H21" s="3"/>
      <x:c r="I21" s="3"/>
    </x:row>
    <x:row r="22" ht="26" customHeight="1">
      <x:c r="B22" s="11" t="str">
        <x:v>展示时可以解释分析过程和取舍；不得将本次合成案例、AI 建议或未核实的自述写成真实任职业绩。</x:v>
      </x:c>
      <x:c r="C22" s="3"/>
      <x:c r="D22" s="3"/>
      <x:c r="E22" s="3"/>
      <x:c r="F22" s="3"/>
      <x:c r="G22" s="3"/>
      <x:c r="H22" s="3"/>
      <x:c r="I22" s="3"/>
    </x:row>
    <x:row r="23" ht="26" customHeight="1">
      <x:c r="B23" s="3"/>
      <x:c r="C23" s="3"/>
      <x:c r="D23" s="3"/>
      <x:c r="E23" s="3"/>
      <x:c r="F23" s="3"/>
      <x:c r="G23" s="3"/>
      <x:c r="H23" s="3"/>
      <x:c r="I23" s="3"/>
    </x:row>
    <x:row r="24" ht="26" customHeight="1">
      <x:c r="B24" s="3"/>
      <x:c r="C24" s="3"/>
      <x:c r="D24" s="3"/>
      <x:c r="E24" s="3"/>
      <x:c r="F24" s="3"/>
      <x:c r="G24" s="3"/>
      <x:c r="H24" s="3"/>
      <x:c r="I24" s="3"/>
    </x:row>
    <x:row r="25" ht="26" customHeight="1">
      <x:c r="B25" s="3"/>
      <x:c r="C25" s="3"/>
      <x:c r="D25" s="3"/>
      <x:c r="E25" s="3"/>
      <x:c r="F25" s="3"/>
      <x:c r="G25" s="3"/>
      <x:c r="H25" s="3"/>
      <x:c r="I25" s="3"/>
    </x:row>
    <x:row r="26" ht="26" customHeight="1">
      <x:c r="B26" s="3"/>
      <x:c r="C26" s="3"/>
      <x:c r="D26" s="3"/>
      <x:c r="E26" s="3"/>
      <x:c r="F26" s="3"/>
      <x:c r="G26" s="3"/>
      <x:c r="H26" s="3"/>
      <x:c r="I26" s="3"/>
    </x:row>
  </x:sheetData>
  <x:dataValidations count="1">
    <x:dataValidation type="list" sqref="C16:C18">
      <x:formula1>"采用,修改后采用,暂不采用"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3" hidden="0" customWidth="1"/>
    <x:col min="2" max="2" width="13" hidden="0" customWidth="1"/>
    <x:col min="3" max="3" width="25" hidden="0" customWidth="1"/>
    <x:col min="4" max="4" width="14" hidden="0" customWidth="1"/>
    <x:col min="5" max="5" width="31" hidden="0" customWidth="1"/>
    <x:col min="6" max="6" width="20" hidden="0" customWidth="1"/>
    <x:col min="7" max="7" width="20" hidden="0" customWidth="1"/>
    <x:col min="8" max="8" width="14" hidden="0" customWidth="1"/>
    <x:col min="9" max="9" width="73" hidden="0" customWidth="1"/>
  </x:cols>
  <x:sheetData>
    <x:row r="1" ht="26" customHeight="1">
      <x:c r="B1" s="3"/>
      <x:c r="C1" s="3"/>
      <x:c r="D1" s="3"/>
      <x:c r="E1" s="3"/>
      <x:c r="F1" s="3"/>
      <x:c r="G1" s="3"/>
      <x:c r="H1" s="3"/>
      <x:c r="I1" s="3"/>
    </x:row>
    <x:row r="2" ht="26" customHeight="1">
      <x:c r="B2" s="4" t="str">
        <x:v>合成数据与线索</x:v>
      </x:c>
      <x:c r="C2" s="3"/>
      <x:c r="D2" s="3"/>
      <x:c r="E2" s="3"/>
      <x:c r="F2" s="3"/>
      <x:c r="G2" s="3"/>
      <x:c r="H2" s="3"/>
      <x:c r="I2" s="3"/>
    </x:row>
    <x:row r="3" ht="26" customHeight="1">
      <x:c r="B3" s="6" t="str">
        <x:v>来源：医疗器械商业运营 Agent 合成数据集 v0.1.0，快照日期 2026-09-12。没有公司、患者或真实市场数据。</x:v>
      </x:c>
      <x:c r="C3" s="5"/>
      <x:c r="D3" s="5"/>
      <x:c r="E3" s="5"/>
      <x:c r="F3" s="5"/>
      <x:c r="G3" s="5"/>
      <x:c r="H3" s="5"/>
      <x:c r="I3" s="5"/>
    </x:row>
    <x:row r="4" ht="26" customHeight="1">
      <x:c r="B4" s="11" t="str">
        <x:v>本工作簿固定分析7月与8月。编辑金额须保留整数分；增删记录、月份或维度时需同步扩展公式范围。</x:v>
      </x:c>
      <x:c r="C4" s="3"/>
      <x:c r="D4" s="3"/>
      <x:c r="E4" s="3"/>
      <x:c r="F4" s="3"/>
      <x:c r="G4" s="3"/>
      <x:c r="H4" s="3"/>
      <x:c r="I4" s="3"/>
    </x:row>
    <x:row r="5" ht="26" customHeight="1">
      <x:c r="B5" s="3"/>
      <x:c r="C5" s="3"/>
      <x:c r="D5" s="3"/>
      <x:c r="E5" s="3"/>
      <x:c r="F5" s="3"/>
      <x:c r="G5" s="3"/>
      <x:c r="H5" s="3"/>
      <x:c r="I5" s="3"/>
    </x:row>
    <x:row r="6" ht="30" customHeight="1">
      <x:c r="B6" s="19" t="str">
        <x:v>期间</x:v>
      </x:c>
      <x:c r="C6" s="20" t="str">
        <x:v>产品</x:v>
      </x:c>
      <x:c r="D6" s="20" t="str">
        <x:v>大区</x:v>
      </x:c>
      <x:c r="E6" s="20" t="str">
        <x:v>医院归属标签</x:v>
      </x:c>
      <x:c r="F6" s="20" t="str">
        <x:v>经销商</x:v>
      </x:c>
      <x:c r="G6" s="20" t="str">
        <x:v>进货额（分）</x:v>
      </x:c>
      <x:c r="H6" s="20" t="str">
        <x:v>合成数量</x:v>
      </x:c>
      <x:c r="I6" s="21" t="str">
        <x:v>来源ID</x:v>
      </x:c>
    </x:row>
    <x:row r="7" ht="24" customHeight="1">
      <x:c r="B7" s="35" t="n">
        <x:v>46204</x:v>
      </x:c>
      <x:c r="C7" s="3" t="str">
        <x:v>Aurora 监测耗材</x:v>
      </x:c>
      <x:c r="D7" s="3" t="str">
        <x:v>东部大区</x:v>
      </x:c>
      <x:c r="E7" s="3" t="str">
        <x:v>东部大区海港示范医院</x:v>
      </x:c>
      <x:c r="F7" s="3" t="str">
        <x:v>雪松流通服务</x:v>
      </x:c>
      <x:c r="G7" s="36" t="n">
        <x:v>3840000</x:v>
      </x:c>
      <x:c r="H7" s="36" t="n">
        <x:v>44</x:v>
      </x:c>
      <x:c r="I7" s="37" t="str">
        <x:v>src-2026-07-p-aurora-r-east-h-east-harbor</x:v>
      </x:c>
    </x:row>
    <x:row r="8" ht="24" customHeight="1">
      <x:c r="B8" s="35" t="n">
        <x:v>46235</x:v>
      </x:c>
      <x:c r="C8" s="3" t="str">
        <x:v>Aurora 监测耗材</x:v>
      </x:c>
      <x:c r="D8" s="3" t="str">
        <x:v>东部大区</x:v>
      </x:c>
      <x:c r="E8" s="3" t="str">
        <x:v>东部大区海港示范医院</x:v>
      </x:c>
      <x:c r="F8" s="3" t="str">
        <x:v>雪松流通服务</x:v>
      </x:c>
      <x:c r="G8" s="36" t="n">
        <x:v>4224000</x:v>
      </x:c>
      <x:c r="H8" s="36" t="n">
        <x:v>48</x:v>
      </x:c>
      <x:c r="I8" s="37" t="str">
        <x:v>src-2026-08-p-aurora-r-east-h-east-harbor</x:v>
      </x:c>
    </x:row>
    <x:row r="9" ht="24" customHeight="1">
      <x:c r="B9" s="35" t="n">
        <x:v>46204</x:v>
      </x:c>
      <x:c r="C9" s="3" t="str">
        <x:v>Aurora 监测耗材</x:v>
      </x:c>
      <x:c r="D9" s="3" t="str">
        <x:v>东部大区</x:v>
      </x:c>
      <x:c r="E9" s="3" t="str">
        <x:v>东部大区江城示范医院</x:v>
      </x:c>
      <x:c r="F9" s="3" t="str">
        <x:v>兰亭流通服务</x:v>
      </x:c>
      <x:c r="G9" s="36" t="n">
        <x:v>3456000</x:v>
      </x:c>
      <x:c r="H9" s="36" t="n">
        <x:v>39</x:v>
      </x:c>
      <x:c r="I9" s="37" t="str">
        <x:v>src-2026-07-p-aurora-r-east-h-east-river</x:v>
      </x:c>
    </x:row>
    <x:row r="10" ht="24" customHeight="1">
      <x:c r="B10" s="35" t="n">
        <x:v>46235</x:v>
      </x:c>
      <x:c r="C10" s="3" t="str">
        <x:v>Aurora 监测耗材</x:v>
      </x:c>
      <x:c r="D10" s="3" t="str">
        <x:v>东部大区</x:v>
      </x:c>
      <x:c r="E10" s="3" t="str">
        <x:v>东部大区江城示范医院</x:v>
      </x:c>
      <x:c r="F10" s="3" t="str">
        <x:v>兰亭流通服务</x:v>
      </x:c>
      <x:c r="G10" s="36" t="n">
        <x:v>3715200</x:v>
      </x:c>
      <x:c r="H10" s="36" t="n">
        <x:v>42</x:v>
      </x:c>
      <x:c r="I10" s="37" t="str">
        <x:v>src-2026-08-p-aurora-r-east-h-east-river</x:v>
      </x:c>
    </x:row>
    <x:row r="11" ht="24" customHeight="1">
      <x:c r="B11" s="35" t="n">
        <x:v>46204</x:v>
      </x:c>
      <x:c r="C11" s="3" t="str">
        <x:v>Aurora 监测耗材</x:v>
      </x:c>
      <x:c r="D11" s="3" t="str">
        <x:v>东部大区</x:v>
      </x:c>
      <x:c r="E11" s="3" t="str">
        <x:v>东部大区山城示范医院</x:v>
      </x:c>
      <x:c r="F11" s="3" t="str">
        <x:v>雪松流通服务</x:v>
      </x:c>
      <x:c r="G11" s="36" t="n">
        <x:v>2944000</x:v>
      </x:c>
      <x:c r="H11" s="36" t="n">
        <x:v>33</x:v>
      </x:c>
      <x:c r="I11" s="37" t="str">
        <x:v>src-2026-07-p-aurora-r-east-h-east-hill</x:v>
      </x:c>
    </x:row>
    <x:row r="12" ht="24" customHeight="1">
      <x:c r="B12" s="35" t="n">
        <x:v>46235</x:v>
      </x:c>
      <x:c r="C12" s="3" t="str">
        <x:v>Aurora 监测耗材</x:v>
      </x:c>
      <x:c r="D12" s="3" t="str">
        <x:v>东部大区</x:v>
      </x:c>
      <x:c r="E12" s="3" t="str">
        <x:v>东部大区山城示范医院</x:v>
      </x:c>
      <x:c r="F12" s="3" t="str">
        <x:v>雪松流通服务</x:v>
      </x:c>
      <x:c r="G12" s="36" t="n">
        <x:v>3223680</x:v>
      </x:c>
      <x:c r="H12" s="36" t="n">
        <x:v>37</x:v>
      </x:c>
      <x:c r="I12" s="37" t="str">
        <x:v>src-2026-08-p-aurora-r-east-h-east-hill</x:v>
      </x:c>
    </x:row>
    <x:row r="13" ht="24" customHeight="1">
      <x:c r="B13" s="35" t="n">
        <x:v>46204</x:v>
      </x:c>
      <x:c r="C13" s="3" t="str">
        <x:v>Aurora 监测耗材</x:v>
      </x:c>
      <x:c r="D13" s="3" t="str">
        <x:v>东部大区</x:v>
      </x:c>
      <x:c r="E13" s="3" t="str">
        <x:v>东部大区湖畔示范医院</x:v>
      </x:c>
      <x:c r="F13" s="3" t="str">
        <x:v>兰亭流通服务</x:v>
      </x:c>
      <x:c r="G13" s="36" t="n">
        <x:v>2560000</x:v>
      </x:c>
      <x:c r="H13" s="36" t="n">
        <x:v>29</x:v>
      </x:c>
      <x:c r="I13" s="37" t="str">
        <x:v>src-2026-07-p-aurora-r-east-h-east-lake</x:v>
      </x:c>
    </x:row>
    <x:row r="14" ht="24" customHeight="1">
      <x:c r="B14" s="35" t="n">
        <x:v>46235</x:v>
      </x:c>
      <x:c r="C14" s="3" t="str">
        <x:v>Aurora 监测耗材</x:v>
      </x:c>
      <x:c r="D14" s="3" t="str">
        <x:v>东部大区</x:v>
      </x:c>
      <x:c r="E14" s="3" t="str">
        <x:v>东部大区湖畔示范医院</x:v>
      </x:c>
      <x:c r="F14" s="3" t="str">
        <x:v>兰亭流通服务</x:v>
      </x:c>
      <x:c r="G14" s="36" t="n">
        <x:v>2790400</x:v>
      </x:c>
      <x:c r="H14" s="36" t="n">
        <x:v>32</x:v>
      </x:c>
      <x:c r="I14" s="37" t="str">
        <x:v>src-2026-08-p-aurora-r-east-h-east-lake</x:v>
      </x:c>
    </x:row>
    <x:row r="15" ht="24" customHeight="1">
      <x:c r="B15" s="35" t="n">
        <x:v>46204</x:v>
      </x:c>
      <x:c r="C15" s="3" t="str">
        <x:v>Aurora 监测耗材</x:v>
      </x:c>
      <x:c r="D15" s="3" t="str">
        <x:v>中部大区</x:v>
      </x:c>
      <x:c r="E15" s="3" t="str">
        <x:v>中部大区海港示范医院</x:v>
      </x:c>
      <x:c r="F15" s="3" t="str">
        <x:v>雪松流通服务</x:v>
      </x:c>
      <x:c r="G15" s="36" t="n">
        <x:v>2880000</x:v>
      </x:c>
      <x:c r="H15" s="36" t="n">
        <x:v>33</x:v>
      </x:c>
      <x:c r="I15" s="37" t="str">
        <x:v>src-2026-07-p-aurora-r-central-h-central-harbor</x:v>
      </x:c>
    </x:row>
    <x:row r="16" ht="24" customHeight="1">
      <x:c r="B16" s="35" t="n">
        <x:v>46235</x:v>
      </x:c>
      <x:c r="C16" s="3" t="str">
        <x:v>Aurora 监测耗材</x:v>
      </x:c>
      <x:c r="D16" s="3" t="str">
        <x:v>中部大区</x:v>
      </x:c>
      <x:c r="E16" s="3" t="str">
        <x:v>中部大区海港示范医院</x:v>
      </x:c>
      <x:c r="F16" s="3" t="str">
        <x:v>雪松流通服务</x:v>
      </x:c>
      <x:c r="G16" s="36" t="n">
        <x:v>2793600</x:v>
      </x:c>
      <x:c r="H16" s="36" t="n">
        <x:v>32</x:v>
      </x:c>
      <x:c r="I16" s="37" t="str">
        <x:v>src-2026-08-p-aurora-r-central-h-central-harbor</x:v>
      </x:c>
    </x:row>
    <x:row r="17" ht="24" customHeight="1">
      <x:c r="B17" s="35" t="n">
        <x:v>46204</x:v>
      </x:c>
      <x:c r="C17" s="3" t="str">
        <x:v>Aurora 监测耗材</x:v>
      </x:c>
      <x:c r="D17" s="3" t="str">
        <x:v>中部大区</x:v>
      </x:c>
      <x:c r="E17" s="3" t="str">
        <x:v>中部大区江城示范医院</x:v>
      </x:c>
      <x:c r="F17" s="3" t="str">
        <x:v>兰亭流通服务</x:v>
      </x:c>
      <x:c r="G17" s="36" t="n">
        <x:v>2592000</x:v>
      </x:c>
      <x:c r="H17" s="36" t="n">
        <x:v>29</x:v>
      </x:c>
      <x:c r="I17" s="37" t="str">
        <x:v>src-2026-07-p-aurora-r-central-h-central-river</x:v>
      </x:c>
    </x:row>
    <x:row r="18" ht="24" customHeight="1">
      <x:c r="B18" s="35" t="n">
        <x:v>46235</x:v>
      </x:c>
      <x:c r="C18" s="3" t="str">
        <x:v>Aurora 监测耗材</x:v>
      </x:c>
      <x:c r="D18" s="3" t="str">
        <x:v>中部大区</x:v>
      </x:c>
      <x:c r="E18" s="3" t="str">
        <x:v>中部大区江城示范医院</x:v>
      </x:c>
      <x:c r="F18" s="3" t="str">
        <x:v>兰亭流通服务</x:v>
      </x:c>
      <x:c r="G18" s="36" t="n">
        <x:v>2449440</x:v>
      </x:c>
      <x:c r="H18" s="36" t="n">
        <x:v>28</x:v>
      </x:c>
      <x:c r="I18" s="37" t="str">
        <x:v>src-2026-08-p-aurora-r-central-h-central-river</x:v>
      </x:c>
    </x:row>
    <x:row r="19" ht="24" customHeight="1">
      <x:c r="B19" s="35" t="n">
        <x:v>46204</x:v>
      </x:c>
      <x:c r="C19" s="3" t="str">
        <x:v>Aurora 监测耗材</x:v>
      </x:c>
      <x:c r="D19" s="3" t="str">
        <x:v>中部大区</x:v>
      </x:c>
      <x:c r="E19" s="3" t="str">
        <x:v>中部大区山城示范医院</x:v>
      </x:c>
      <x:c r="F19" s="3" t="str">
        <x:v>雪松流通服务</x:v>
      </x:c>
      <x:c r="G19" s="36" t="n">
        <x:v>2208000</x:v>
      </x:c>
      <x:c r="H19" s="36" t="n">
        <x:v>25</x:v>
      </x:c>
      <x:c r="I19" s="37" t="str">
        <x:v>src-2026-07-p-aurora-r-central-h-central-hill</x:v>
      </x:c>
    </x:row>
    <x:row r="20" ht="24" customHeight="1">
      <x:c r="B20" s="35" t="n">
        <x:v>46235</x:v>
      </x:c>
      <x:c r="C20" s="3" t="str">
        <x:v>Aurora 监测耗材</x:v>
      </x:c>
      <x:c r="D20" s="3" t="str">
        <x:v>中部大区</x:v>
      </x:c>
      <x:c r="E20" s="3" t="str">
        <x:v>中部大区山城示范医院</x:v>
      </x:c>
      <x:c r="F20" s="3" t="str">
        <x:v>雪松流通服务</x:v>
      </x:c>
      <x:c r="G20" s="36" t="n">
        <x:v>2130720</x:v>
      </x:c>
      <x:c r="H20" s="36" t="n">
        <x:v>24</x:v>
      </x:c>
      <x:c r="I20" s="37" t="str">
        <x:v>src-2026-08-p-aurora-r-central-h-central-hill</x:v>
      </x:c>
    </x:row>
    <x:row r="21" ht="24" customHeight="1">
      <x:c r="B21" s="35" t="n">
        <x:v>46204</x:v>
      </x:c>
      <x:c r="C21" s="3" t="str">
        <x:v>Aurora 监测耗材</x:v>
      </x:c>
      <x:c r="D21" s="3" t="str">
        <x:v>中部大区</x:v>
      </x:c>
      <x:c r="E21" s="3" t="str">
        <x:v>中部大区湖畔示范医院</x:v>
      </x:c>
      <x:c r="F21" s="3" t="str">
        <x:v>兰亭流通服务</x:v>
      </x:c>
      <x:c r="G21" s="36" t="n">
        <x:v>1920000</x:v>
      </x:c>
      <x:c r="H21" s="36" t="n">
        <x:v>22</x:v>
      </x:c>
      <x:c r="I21" s="37" t="str">
        <x:v>src-2026-07-p-aurora-r-central-h-central-lake</x:v>
      </x:c>
    </x:row>
    <x:row r="22" ht="24" customHeight="1">
      <x:c r="B22" s="35" t="n">
        <x:v>46235</x:v>
      </x:c>
      <x:c r="C22" s="3" t="str">
        <x:v>Aurora 监测耗材</x:v>
      </x:c>
      <x:c r="D22" s="3" t="str">
        <x:v>中部大区</x:v>
      </x:c>
      <x:c r="E22" s="3" t="str">
        <x:v>中部大区湖畔示范医院</x:v>
      </x:c>
      <x:c r="F22" s="3" t="str">
        <x:v>兰亭流通服务</x:v>
      </x:c>
      <x:c r="G22" s="36" t="n">
        <x:v>1843200</x:v>
      </x:c>
      <x:c r="H22" s="36" t="n">
        <x:v>21</x:v>
      </x:c>
      <x:c r="I22" s="37" t="str">
        <x:v>src-2026-08-p-aurora-r-central-h-central-lake</x:v>
      </x:c>
    </x:row>
    <x:row r="23" ht="24" customHeight="1">
      <x:c r="B23" s="35" t="n">
        <x:v>46204</x:v>
      </x:c>
      <x:c r="C23" s="3" t="str">
        <x:v>Aurora 监测耗材</x:v>
      </x:c>
      <x:c r="D23" s="3" t="str">
        <x:v>西部大区</x:v>
      </x:c>
      <x:c r="E23" s="3" t="str">
        <x:v>西部大区海港示范医院</x:v>
      </x:c>
      <x:c r="F23" s="3" t="str">
        <x:v>雪松流通服务</x:v>
      </x:c>
      <x:c r="G23" s="36" t="n">
        <x:v>2190000</x:v>
      </x:c>
      <x:c r="H23" s="36" t="n">
        <x:v>25</x:v>
      </x:c>
      <x:c r="I23" s="37" t="str">
        <x:v>src-2026-07-p-aurora-r-west-h-west-harbor</x:v>
      </x:c>
    </x:row>
    <x:row r="24" ht="24" customHeight="1">
      <x:c r="B24" s="35" t="n">
        <x:v>46235</x:v>
      </x:c>
      <x:c r="C24" s="3" t="str">
        <x:v>Aurora 监测耗材</x:v>
      </x:c>
      <x:c r="D24" s="3" t="str">
        <x:v>西部大区</x:v>
      </x:c>
      <x:c r="E24" s="3" t="str">
        <x:v>西部大区海港示范医院</x:v>
      </x:c>
      <x:c r="F24" s="3" t="str">
        <x:v>雪松流通服务</x:v>
      </x:c>
      <x:c r="G24" s="36" t="n">
        <x:v>2277600</x:v>
      </x:c>
      <x:c r="H24" s="36" t="n">
        <x:v>26</x:v>
      </x:c>
      <x:c r="I24" s="37" t="str">
        <x:v>src-2026-08-p-aurora-r-west-h-west-harbor</x:v>
      </x:c>
    </x:row>
    <x:row r="25" ht="24" customHeight="1">
      <x:c r="B25" s="35" t="n">
        <x:v>46204</x:v>
      </x:c>
      <x:c r="C25" s="3" t="str">
        <x:v>Aurora 监测耗材</x:v>
      </x:c>
      <x:c r="D25" s="3" t="str">
        <x:v>西部大区</x:v>
      </x:c>
      <x:c r="E25" s="3" t="str">
        <x:v>西部大区江城示范医院</x:v>
      </x:c>
      <x:c r="F25" s="3" t="str">
        <x:v>兰亭流通服务</x:v>
      </x:c>
      <x:c r="G25" s="36" t="n">
        <x:v>1971000</x:v>
      </x:c>
      <x:c r="H25" s="36" t="n">
        <x:v>22</x:v>
      </x:c>
      <x:c r="I25" s="37" t="str">
        <x:v>src-2026-07-p-aurora-r-west-h-west-river</x:v>
      </x:c>
    </x:row>
    <x:row r="26" ht="24" customHeight="1">
      <x:c r="B26" s="35" t="n">
        <x:v>46235</x:v>
      </x:c>
      <x:c r="C26" s="3" t="str">
        <x:v>Aurora 监测耗材</x:v>
      </x:c>
      <x:c r="D26" s="3" t="str">
        <x:v>西部大区</x:v>
      </x:c>
      <x:c r="E26" s="3" t="str">
        <x:v>西部大区江城示范医院</x:v>
      </x:c>
      <x:c r="F26" s="3" t="str">
        <x:v>兰亭流通服务</x:v>
      </x:c>
      <x:c r="G26" s="36" t="n">
        <x:v>2000565</x:v>
      </x:c>
      <x:c r="H26" s="36" t="n">
        <x:v>23</x:v>
      </x:c>
      <x:c r="I26" s="37" t="str">
        <x:v>src-2026-08-p-aurora-r-west-h-west-river</x:v>
      </x:c>
    </x:row>
    <x:row r="27" ht="24" customHeight="1">
      <x:c r="B27" s="35" t="n">
        <x:v>46204</x:v>
      </x:c>
      <x:c r="C27" s="3" t="str">
        <x:v>Aurora 监测耗材</x:v>
      </x:c>
      <x:c r="D27" s="3" t="str">
        <x:v>西部大区</x:v>
      </x:c>
      <x:c r="E27" s="3" t="str">
        <x:v>西部大区山城示范医院</x:v>
      </x:c>
      <x:c r="F27" s="3" t="str">
        <x:v>雪松流通服务</x:v>
      </x:c>
      <x:c r="G27" s="36" t="n">
        <x:v>1679000</x:v>
      </x:c>
      <x:c r="H27" s="36" t="n">
        <x:v>19</x:v>
      </x:c>
      <x:c r="I27" s="37" t="str">
        <x:v>src-2026-07-p-aurora-r-west-h-west-hill</x:v>
      </x:c>
    </x:row>
    <x:row r="28" ht="24" customHeight="1">
      <x:c r="B28" s="35" t="n">
        <x:v>46235</x:v>
      </x:c>
      <x:c r="C28" s="3" t="str">
        <x:v>Aurora 监测耗材</x:v>
      </x:c>
      <x:c r="D28" s="3" t="str">
        <x:v>西部大区</x:v>
      </x:c>
      <x:c r="E28" s="3" t="str">
        <x:v>西部大区山城示范医院</x:v>
      </x:c>
      <x:c r="F28" s="3" t="str">
        <x:v>雪松流通服务</x:v>
      </x:c>
      <x:c r="G28" s="36" t="n">
        <x:v>1737765</x:v>
      </x:c>
      <x:c r="H28" s="36" t="n">
        <x:v>20</x:v>
      </x:c>
      <x:c r="I28" s="37" t="str">
        <x:v>src-2026-08-p-aurora-r-west-h-west-hill</x:v>
      </x:c>
    </x:row>
    <x:row r="29" ht="24" customHeight="1">
      <x:c r="B29" s="35" t="n">
        <x:v>46204</x:v>
      </x:c>
      <x:c r="C29" s="3" t="str">
        <x:v>Aurora 监测耗材</x:v>
      </x:c>
      <x:c r="D29" s="3" t="str">
        <x:v>西部大区</x:v>
      </x:c>
      <x:c r="E29" s="3" t="str">
        <x:v>西部大区湖畔示范医院</x:v>
      </x:c>
      <x:c r="F29" s="3" t="str">
        <x:v>兰亭流通服务</x:v>
      </x:c>
      <x:c r="G29" s="36" t="n">
        <x:v>1460000</x:v>
      </x:c>
      <x:c r="H29" s="36" t="n">
        <x:v>17</x:v>
      </x:c>
      <x:c r="I29" s="37" t="str">
        <x:v>src-2026-07-p-aurora-r-west-h-west-lake</x:v>
      </x:c>
    </x:row>
    <x:row r="30" ht="24" customHeight="1">
      <x:c r="B30" s="35" t="n">
        <x:v>46235</x:v>
      </x:c>
      <x:c r="C30" s="3" t="str">
        <x:v>Aurora 监测耗材</x:v>
      </x:c>
      <x:c r="D30" s="3" t="str">
        <x:v>西部大区</x:v>
      </x:c>
      <x:c r="E30" s="3" t="str">
        <x:v>西部大区湖畔示范医院</x:v>
      </x:c>
      <x:c r="F30" s="3" t="str">
        <x:v>兰亭流通服务</x:v>
      </x:c>
      <x:c r="G30" s="36" t="n">
        <x:v>1503800</x:v>
      </x:c>
      <x:c r="H30" s="36" t="n">
        <x:v>17</x:v>
      </x:c>
      <x:c r="I30" s="37" t="str">
        <x:v>src-2026-08-p-aurora-r-west-h-west-lake</x:v>
      </x:c>
    </x:row>
    <x:row r="31" ht="24" customHeight="1">
      <x:c r="B31" s="35" t="n">
        <x:v>46204</x:v>
      </x:c>
      <x:c r="C31" s="3" t="str">
        <x:v>Nimbus 微创器械</x:v>
      </x:c>
      <x:c r="D31" s="3" t="str">
        <x:v>东部大区</x:v>
      </x:c>
      <x:c r="E31" s="3" t="str">
        <x:v>东部大区海港示范医院</x:v>
      </x:c>
      <x:c r="F31" s="3" t="str">
        <x:v>雪松流通服务</x:v>
      </x:c>
      <x:c r="G31" s="36" t="n">
        <x:v>3120000</x:v>
      </x:c>
      <x:c r="H31" s="36" t="n">
        <x:v>22</x:v>
      </x:c>
      <x:c r="I31" s="37" t="str">
        <x:v>src-2026-07-p-nimbus-r-east-h-east-harbor</x:v>
      </x:c>
    </x:row>
    <x:row r="32" ht="24" customHeight="1">
      <x:c r="B32" s="35" t="n">
        <x:v>46235</x:v>
      </x:c>
      <x:c r="C32" s="3" t="str">
        <x:v>Nimbus 微创器械</x:v>
      </x:c>
      <x:c r="D32" s="3" t="str">
        <x:v>东部大区</x:v>
      </x:c>
      <x:c r="E32" s="3" t="str">
        <x:v>东部大区海港示范医院</x:v>
      </x:c>
      <x:c r="F32" s="3" t="str">
        <x:v>雪松流通服务</x:v>
      </x:c>
      <x:c r="G32" s="36" t="n">
        <x:v>2776800</x:v>
      </x:c>
      <x:c r="H32" s="36" t="n">
        <x:v>19</x:v>
      </x:c>
      <x:c r="I32" s="37" t="str">
        <x:v>src-2026-08-p-nimbus-r-east-h-east-harbor</x:v>
      </x:c>
    </x:row>
    <x:row r="33" ht="24" customHeight="1">
      <x:c r="B33" s="35" t="n">
        <x:v>46204</x:v>
      </x:c>
      <x:c r="C33" s="3" t="str">
        <x:v>Nimbus 微创器械</x:v>
      </x:c>
      <x:c r="D33" s="3" t="str">
        <x:v>东部大区</x:v>
      </x:c>
      <x:c r="E33" s="3" t="str">
        <x:v>东部大区江城示范医院</x:v>
      </x:c>
      <x:c r="F33" s="3" t="str">
        <x:v>兰亭流通服务</x:v>
      </x:c>
      <x:c r="G33" s="36" t="n">
        <x:v>2808000</x:v>
      </x:c>
      <x:c r="H33" s="36" t="n">
        <x:v>19</x:v>
      </x:c>
      <x:c r="I33" s="37" t="str">
        <x:v>src-2026-07-p-nimbus-r-east-h-east-river</x:v>
      </x:c>
    </x:row>
    <x:row r="34" ht="24" customHeight="1">
      <x:c r="B34" s="35" t="n">
        <x:v>46235</x:v>
      </x:c>
      <x:c r="C34" s="3" t="str">
        <x:v>Nimbus 微创器械</x:v>
      </x:c>
      <x:c r="D34" s="3" t="str">
        <x:v>东部大区</x:v>
      </x:c>
      <x:c r="E34" s="3" t="str">
        <x:v>东部大区江城示范医院</x:v>
      </x:c>
      <x:c r="F34" s="3" t="str">
        <x:v>兰亭流通服务</x:v>
      </x:c>
      <x:c r="G34" s="36" t="n">
        <x:v>2428920</x:v>
      </x:c>
      <x:c r="H34" s="36" t="n">
        <x:v>17</x:v>
      </x:c>
      <x:c r="I34" s="37" t="str">
        <x:v>src-2026-08-p-nimbus-r-east-h-east-river</x:v>
      </x:c>
    </x:row>
    <x:row r="35" ht="24" customHeight="1">
      <x:c r="B35" s="35" t="n">
        <x:v>46204</x:v>
      </x:c>
      <x:c r="C35" s="3" t="str">
        <x:v>Nimbus 微创器械</x:v>
      </x:c>
      <x:c r="D35" s="3" t="str">
        <x:v>东部大区</x:v>
      </x:c>
      <x:c r="E35" s="3" t="str">
        <x:v>东部大区山城示范医院</x:v>
      </x:c>
      <x:c r="F35" s="3" t="str">
        <x:v>雪松流通服务</x:v>
      </x:c>
      <x:c r="G35" s="36" t="n">
        <x:v>2392000</x:v>
      </x:c>
      <x:c r="H35" s="36" t="n">
        <x:v>16</x:v>
      </x:c>
      <x:c r="I35" s="37" t="str">
        <x:v>src-2026-07-p-nimbus-r-east-h-east-hill</x:v>
      </x:c>
    </x:row>
    <x:row r="36" ht="24" customHeight="1">
      <x:c r="B36" s="35" t="n">
        <x:v>46235</x:v>
      </x:c>
      <x:c r="C36" s="3" t="str">
        <x:v>Nimbus 微创器械</x:v>
      </x:c>
      <x:c r="D36" s="3" t="str">
        <x:v>东部大区</x:v>
      </x:c>
      <x:c r="E36" s="3" t="str">
        <x:v>东部大区山城示范医院</x:v>
      </x:c>
      <x:c r="F36" s="3" t="str">
        <x:v>雪松流通服务</x:v>
      </x:c>
      <x:c r="G36" s="36" t="n">
        <x:v>2116920</x:v>
      </x:c>
      <x:c r="H36" s="36" t="n">
        <x:v>15</x:v>
      </x:c>
      <x:c r="I36" s="37" t="str">
        <x:v>src-2026-08-p-nimbus-r-east-h-east-hill</x:v>
      </x:c>
    </x:row>
    <x:row r="37" ht="24" customHeight="1">
      <x:c r="B37" s="35" t="n">
        <x:v>46204</x:v>
      </x:c>
      <x:c r="C37" s="3" t="str">
        <x:v>Nimbus 微创器械</x:v>
      </x:c>
      <x:c r="D37" s="3" t="str">
        <x:v>东部大区</x:v>
      </x:c>
      <x:c r="E37" s="3" t="str">
        <x:v>东部大区湖畔示范医院</x:v>
      </x:c>
      <x:c r="F37" s="3" t="str">
        <x:v>兰亭流通服务</x:v>
      </x:c>
      <x:c r="G37" s="36" t="n">
        <x:v>2080000</x:v>
      </x:c>
      <x:c r="H37" s="36" t="n">
        <x:v>14</x:v>
      </x:c>
      <x:c r="I37" s="37" t="str">
        <x:v>src-2026-07-p-nimbus-r-east-h-east-lake</x:v>
      </x:c>
    </x:row>
    <x:row r="38" ht="24" customHeight="1">
      <x:c r="B38" s="35" t="n">
        <x:v>46235</x:v>
      </x:c>
      <x:c r="C38" s="3" t="str">
        <x:v>Nimbus 微创器械</x:v>
      </x:c>
      <x:c r="D38" s="3" t="str">
        <x:v>东部大区</x:v>
      </x:c>
      <x:c r="E38" s="3" t="str">
        <x:v>东部大区湖畔示范医院</x:v>
      </x:c>
      <x:c r="F38" s="3" t="str">
        <x:v>兰亭流通服务</x:v>
      </x:c>
      <x:c r="G38" s="36" t="n">
        <x:v>1830400</x:v>
      </x:c>
      <x:c r="H38" s="36" t="n">
        <x:v>13</x:v>
      </x:c>
      <x:c r="I38" s="37" t="str">
        <x:v>src-2026-08-p-nimbus-r-east-h-east-lake</x:v>
      </x:c>
    </x:row>
    <x:row r="39" ht="24" customHeight="1">
      <x:c r="B39" s="35" t="n">
        <x:v>46204</x:v>
      </x:c>
      <x:c r="C39" s="3" t="str">
        <x:v>Nimbus 微创器械</x:v>
      </x:c>
      <x:c r="D39" s="3" t="str">
        <x:v>中部大区</x:v>
      </x:c>
      <x:c r="E39" s="3" t="str">
        <x:v>中部大区海港示范医院</x:v>
      </x:c>
      <x:c r="F39" s="3" t="str">
        <x:v>雪松流通服务</x:v>
      </x:c>
      <x:c r="G39" s="36" t="n">
        <x:v>2430000</x:v>
      </x:c>
      <x:c r="H39" s="36" t="n">
        <x:v>17</x:v>
      </x:c>
      <x:c r="I39" s="37" t="str">
        <x:v>src-2026-07-p-nimbus-r-central-h-central-harbor</x:v>
      </x:c>
    </x:row>
    <x:row r="40" ht="24" customHeight="1">
      <x:c r="B40" s="35" t="n">
        <x:v>46235</x:v>
      </x:c>
      <x:c r="C40" s="3" t="str">
        <x:v>Nimbus 微创器械</x:v>
      </x:c>
      <x:c r="D40" s="3" t="str">
        <x:v>中部大区</x:v>
      </x:c>
      <x:c r="E40" s="3" t="str">
        <x:v>中部大区海港示范医院</x:v>
      </x:c>
      <x:c r="F40" s="3" t="str">
        <x:v>雪松流通服务</x:v>
      </x:c>
      <x:c r="G40" s="36" t="n">
        <x:v>2600100</x:v>
      </x:c>
      <x:c r="H40" s="36" t="n">
        <x:v>18</x:v>
      </x:c>
      <x:c r="I40" s="37" t="str">
        <x:v>src-2026-08-p-nimbus-r-central-h-central-harbor</x:v>
      </x:c>
    </x:row>
    <x:row r="41" ht="24" customHeight="1">
      <x:c r="B41" s="35" t="n">
        <x:v>46204</x:v>
      </x:c>
      <x:c r="C41" s="3" t="str">
        <x:v>Nimbus 微创器械</x:v>
      </x:c>
      <x:c r="D41" s="3" t="str">
        <x:v>中部大区</x:v>
      </x:c>
      <x:c r="E41" s="3" t="str">
        <x:v>中部大区江城示范医院</x:v>
      </x:c>
      <x:c r="F41" s="3" t="str">
        <x:v>兰亭流通服务</x:v>
      </x:c>
      <x:c r="G41" s="36" t="n">
        <x:v>2187000</x:v>
      </x:c>
      <x:c r="H41" s="36" t="n">
        <x:v>15</x:v>
      </x:c>
      <x:c r="I41" s="37" t="str">
        <x:v>src-2026-07-p-nimbus-r-central-h-central-river</x:v>
      </x:c>
    </x:row>
    <x:row r="42" ht="24" customHeight="1">
      <x:c r="B42" s="35" t="n">
        <x:v>46235</x:v>
      </x:c>
      <x:c r="C42" s="3" t="str">
        <x:v>Nimbus 微创器械</x:v>
      </x:c>
      <x:c r="D42" s="3" t="str">
        <x:v>中部大区</x:v>
      </x:c>
      <x:c r="E42" s="3" t="str">
        <x:v>中部大区江城示范医院</x:v>
      </x:c>
      <x:c r="F42" s="3" t="str">
        <x:v>兰亭流通服务</x:v>
      </x:c>
      <x:c r="G42" s="36" t="n">
        <x:v>2285415</x:v>
      </x:c>
      <x:c r="H42" s="36" t="n">
        <x:v>16</x:v>
      </x:c>
      <x:c r="I42" s="37" t="str">
        <x:v>src-2026-08-p-nimbus-r-central-h-central-river</x:v>
      </x:c>
    </x:row>
    <x:row r="43" ht="24" customHeight="1">
      <x:c r="B43" s="35" t="n">
        <x:v>46204</x:v>
      </x:c>
      <x:c r="C43" s="3" t="str">
        <x:v>Nimbus 微创器械</x:v>
      </x:c>
      <x:c r="D43" s="3" t="str">
        <x:v>中部大区</x:v>
      </x:c>
      <x:c r="E43" s="3" t="str">
        <x:v>中部大区山城示范医院</x:v>
      </x:c>
      <x:c r="F43" s="3" t="str">
        <x:v>雪松流通服务</x:v>
      </x:c>
      <x:c r="G43" s="36" t="n">
        <x:v>1863000</x:v>
      </x:c>
      <x:c r="H43" s="36" t="n">
        <x:v>13</x:v>
      </x:c>
      <x:c r="I43" s="37" t="str">
        <x:v>src-2026-07-p-nimbus-r-central-h-central-hill</x:v>
      </x:c>
    </x:row>
    <x:row r="44" ht="24" customHeight="1">
      <x:c r="B44" s="35" t="n">
        <x:v>46235</x:v>
      </x:c>
      <x:c r="C44" s="3" t="str">
        <x:v>Nimbus 微创器械</x:v>
      </x:c>
      <x:c r="D44" s="3" t="str">
        <x:v>中部大区</x:v>
      </x:c>
      <x:c r="E44" s="3" t="str">
        <x:v>中部大区山城示范医院</x:v>
      </x:c>
      <x:c r="F44" s="3" t="str">
        <x:v>雪松流通服务</x:v>
      </x:c>
      <x:c r="G44" s="36" t="n">
        <x:v>1984095</x:v>
      </x:c>
      <x:c r="H44" s="36" t="n">
        <x:v>14</x:v>
      </x:c>
      <x:c r="I44" s="37" t="str">
        <x:v>src-2026-08-p-nimbus-r-central-h-central-hill</x:v>
      </x:c>
    </x:row>
    <x:row r="45" ht="24" customHeight="1">
      <x:c r="B45" s="35" t="n">
        <x:v>46204</x:v>
      </x:c>
      <x:c r="C45" s="3" t="str">
        <x:v>Nimbus 微创器械</x:v>
      </x:c>
      <x:c r="D45" s="3" t="str">
        <x:v>中部大区</x:v>
      </x:c>
      <x:c r="E45" s="3" t="str">
        <x:v>中部大区湖畔示范医院</x:v>
      </x:c>
      <x:c r="F45" s="3" t="str">
        <x:v>兰亭流通服务</x:v>
      </x:c>
      <x:c r="G45" s="36" t="n">
        <x:v>1620000</x:v>
      </x:c>
      <x:c r="H45" s="36" t="n">
        <x:v>11</x:v>
      </x:c>
      <x:c r="I45" s="37" t="str">
        <x:v>src-2026-07-p-nimbus-r-central-h-central-lake</x:v>
      </x:c>
    </x:row>
    <x:row r="46" ht="24" customHeight="1">
      <x:c r="B46" s="35" t="n">
        <x:v>46235</x:v>
      </x:c>
      <x:c r="C46" s="3" t="str">
        <x:v>Nimbus 微创器械</x:v>
      </x:c>
      <x:c r="D46" s="3" t="str">
        <x:v>中部大区</x:v>
      </x:c>
      <x:c r="E46" s="3" t="str">
        <x:v>中部大区湖畔示范医院</x:v>
      </x:c>
      <x:c r="F46" s="3" t="str">
        <x:v>兰亭流通服务</x:v>
      </x:c>
      <x:c r="G46" s="36" t="n">
        <x:v>1717200</x:v>
      </x:c>
      <x:c r="H46" s="36" t="n">
        <x:v>12</x:v>
      </x:c>
      <x:c r="I46" s="37" t="str">
        <x:v>src-2026-08-p-nimbus-r-central-h-central-lake</x:v>
      </x:c>
    </x:row>
    <x:row r="47" ht="24" customHeight="1">
      <x:c r="B47" s="35" t="n">
        <x:v>46204</x:v>
      </x:c>
      <x:c r="C47" s="3" t="str">
        <x:v>Nimbus 微创器械</x:v>
      </x:c>
      <x:c r="D47" s="3" t="str">
        <x:v>西部大区</x:v>
      </x:c>
      <x:c r="E47" s="3" t="str">
        <x:v>西部大区海港示范医院</x:v>
      </x:c>
      <x:c r="F47" s="3" t="str">
        <x:v>雪松流通服务</x:v>
      </x:c>
      <x:c r="G47" s="36" t="n">
        <x:v>1860000</x:v>
      </x:c>
      <x:c r="H47" s="36" t="n">
        <x:v>13</x:v>
      </x:c>
      <x:c r="I47" s="37" t="str">
        <x:v>src-2026-07-p-nimbus-r-west-h-west-harbor</x:v>
      </x:c>
    </x:row>
    <x:row r="48" ht="24" customHeight="1">
      <x:c r="B48" s="35" t="n">
        <x:v>46235</x:v>
      </x:c>
      <x:c r="C48" s="3" t="str">
        <x:v>Nimbus 微创器械</x:v>
      </x:c>
      <x:c r="D48" s="3" t="str">
        <x:v>西部大区</x:v>
      </x:c>
      <x:c r="E48" s="3" t="str">
        <x:v>西部大区海港示范医院</x:v>
      </x:c>
      <x:c r="F48" s="3" t="str">
        <x:v>雪松流通服务</x:v>
      </x:c>
      <x:c r="G48" s="36" t="n">
        <x:v>1897200</x:v>
      </x:c>
      <x:c r="H48" s="36" t="n">
        <x:v>13</x:v>
      </x:c>
      <x:c r="I48" s="37" t="str">
        <x:v>src-2026-08-p-nimbus-r-west-h-west-harbor</x:v>
      </x:c>
    </x:row>
    <x:row r="49" ht="24" customHeight="1">
      <x:c r="B49" s="35" t="n">
        <x:v>46204</x:v>
      </x:c>
      <x:c r="C49" s="3" t="str">
        <x:v>Nimbus 微创器械</x:v>
      </x:c>
      <x:c r="D49" s="3" t="str">
        <x:v>西部大区</x:v>
      </x:c>
      <x:c r="E49" s="3" t="str">
        <x:v>西部大区江城示范医院</x:v>
      </x:c>
      <x:c r="F49" s="3" t="str">
        <x:v>兰亭流通服务</x:v>
      </x:c>
      <x:c r="G49" s="36" t="n">
        <x:v>1674000</x:v>
      </x:c>
      <x:c r="H49" s="36" t="n">
        <x:v>12</x:v>
      </x:c>
      <x:c r="I49" s="37" t="str">
        <x:v>src-2026-07-p-nimbus-r-west-h-west-river</x:v>
      </x:c>
    </x:row>
    <x:row r="50" ht="24" customHeight="1">
      <x:c r="B50" s="35" t="n">
        <x:v>46235</x:v>
      </x:c>
      <x:c r="C50" s="3" t="str">
        <x:v>Nimbus 微创器械</x:v>
      </x:c>
      <x:c r="D50" s="3" t="str">
        <x:v>西部大区</x:v>
      </x:c>
      <x:c r="E50" s="3" t="str">
        <x:v>西部大区江城示范医院</x:v>
      </x:c>
      <x:c r="F50" s="3" t="str">
        <x:v>兰亭流通服务</x:v>
      </x:c>
      <x:c r="G50" s="36" t="n">
        <x:v>1665630</x:v>
      </x:c>
      <x:c r="H50" s="36" t="n">
        <x:v>11</x:v>
      </x:c>
      <x:c r="I50" s="37" t="str">
        <x:v>src-2026-08-p-nimbus-r-west-h-west-river</x:v>
      </x:c>
    </x:row>
    <x:row r="51" ht="24" customHeight="1">
      <x:c r="B51" s="35" t="n">
        <x:v>46204</x:v>
      </x:c>
      <x:c r="C51" s="3" t="str">
        <x:v>Nimbus 微创器械</x:v>
      </x:c>
      <x:c r="D51" s="3" t="str">
        <x:v>西部大区</x:v>
      </x:c>
      <x:c r="E51" s="3" t="str">
        <x:v>西部大区山城示范医院</x:v>
      </x:c>
      <x:c r="F51" s="3" t="str">
        <x:v>雪松流通服务</x:v>
      </x:c>
      <x:c r="G51" s="36" t="n">
        <x:v>1426000</x:v>
      </x:c>
      <x:c r="H51" s="36" t="n">
        <x:v>10</x:v>
      </x:c>
      <x:c r="I51" s="37" t="str">
        <x:v>src-2026-07-p-nimbus-r-west-h-west-hill</x:v>
      </x:c>
    </x:row>
    <x:row r="52" ht="24" customHeight="1">
      <x:c r="B52" s="35" t="n">
        <x:v>46235</x:v>
      </x:c>
      <x:c r="C52" s="3" t="str">
        <x:v>Nimbus 微创器械</x:v>
      </x:c>
      <x:c r="D52" s="3" t="str">
        <x:v>西部大区</x:v>
      </x:c>
      <x:c r="E52" s="3" t="str">
        <x:v>西部大区山城示范医院</x:v>
      </x:c>
      <x:c r="F52" s="3" t="str">
        <x:v>雪松流通服务</x:v>
      </x:c>
      <x:c r="G52" s="36" t="n">
        <x:v>1447390</x:v>
      </x:c>
      <x:c r="H52" s="36" t="n">
        <x:v>10</x:v>
      </x:c>
      <x:c r="I52" s="37" t="str">
        <x:v>src-2026-08-p-nimbus-r-west-h-west-hill</x:v>
      </x:c>
    </x:row>
    <x:row r="53" ht="24" customHeight="1">
      <x:c r="B53" s="35" t="n">
        <x:v>46204</x:v>
      </x:c>
      <x:c r="C53" s="3" t="str">
        <x:v>Nimbus 微创器械</x:v>
      </x:c>
      <x:c r="D53" s="3" t="str">
        <x:v>西部大区</x:v>
      </x:c>
      <x:c r="E53" s="3" t="str">
        <x:v>西部大区湖畔示范医院</x:v>
      </x:c>
      <x:c r="F53" s="3" t="str">
        <x:v>兰亭流通服务</x:v>
      </x:c>
      <x:c r="G53" s="36" t="n">
        <x:v>1240000</x:v>
      </x:c>
      <x:c r="H53" s="36" t="n">
        <x:v>9</x:v>
      </x:c>
      <x:c r="I53" s="37" t="str">
        <x:v>src-2026-07-p-nimbus-r-west-h-west-lake</x:v>
      </x:c>
    </x:row>
    <x:row r="54" ht="24" customHeight="1">
      <x:c r="B54" s="35" t="n">
        <x:v>46235</x:v>
      </x:c>
      <x:c r="C54" s="3" t="str">
        <x:v>Nimbus 微创器械</x:v>
      </x:c>
      <x:c r="D54" s="3" t="str">
        <x:v>西部大区</x:v>
      </x:c>
      <x:c r="E54" s="3" t="str">
        <x:v>西部大区湖畔示范医院</x:v>
      </x:c>
      <x:c r="F54" s="3" t="str">
        <x:v>兰亭流通服务</x:v>
      </x:c>
      <x:c r="G54" s="36" t="n">
        <x:v>1252400</x:v>
      </x:c>
      <x:c r="H54" s="36" t="n">
        <x:v>9</x:v>
      </x:c>
      <x:c r="I54" s="37" t="str">
        <x:v>src-2026-08-p-nimbus-r-west-h-west-lake</x:v>
      </x:c>
    </x:row>
    <x:row r="55" ht="26" customHeight="1">
      <x:c r="B55" s="3"/>
      <x:c r="C55" s="3"/>
      <x:c r="D55" s="3"/>
      <x:c r="E55" s="3"/>
      <x:c r="F55" s="3"/>
      <x:c r="G55" s="3"/>
      <x:c r="H55" s="3"/>
      <x:c r="I55" s="3"/>
    </x:row>
    <x:row r="56" ht="26" customHeight="1">
      <x:c r="B56" s="11" t="str">
        <x:v>区域目标为合成假设。目标粒度是月份 × 产品 × 大区，没有医院目标；原数据未提供目标独立来源ID。</x:v>
      </x:c>
      <x:c r="C56" s="3"/>
      <x:c r="D56" s="3"/>
      <x:c r="E56" s="3"/>
      <x:c r="F56" s="3"/>
      <x:c r="G56" s="3"/>
      <x:c r="H56" s="3"/>
      <x:c r="I56" s="3"/>
    </x:row>
    <x:row r="57" ht="26" customHeight="1">
      <x:c r="B57" s="3"/>
      <x:c r="C57" s="3"/>
      <x:c r="D57" s="3"/>
      <x:c r="E57" s="3"/>
      <x:c r="F57" s="3"/>
      <x:c r="G57" s="3"/>
      <x:c r="H57" s="3"/>
      <x:c r="I57" s="3"/>
    </x:row>
    <x:row r="58" ht="30" customHeight="1">
      <x:c r="B58" s="19" t="str">
        <x:v>期间</x:v>
      </x:c>
      <x:c r="C58" s="20" t="str">
        <x:v>产品</x:v>
      </x:c>
      <x:c r="D58" s="20" t="str">
        <x:v>大区</x:v>
      </x:c>
      <x:c r="E58" s="21" t="str">
        <x:v>目标（分）</x:v>
      </x:c>
      <x:c r="F58" s="3"/>
      <x:c r="G58" s="3"/>
      <x:c r="H58" s="3"/>
      <x:c r="I58" s="3"/>
    </x:row>
    <x:row r="59" ht="26" customHeight="1">
      <x:c r="B59" s="35" t="n">
        <x:v>46204</x:v>
      </x:c>
      <x:c r="C59" s="3" t="str">
        <x:v>Aurora 监测耗材</x:v>
      </x:c>
      <x:c r="D59" s="3" t="str">
        <x:v>东部大区</x:v>
      </x:c>
      <x:c r="E59" s="36" t="n">
        <x:v>12800000</x:v>
      </x:c>
      <x:c r="F59" s="3"/>
      <x:c r="G59" s="3"/>
      <x:c r="H59" s="3"/>
      <x:c r="I59" s="3"/>
    </x:row>
    <x:row r="60" ht="26" customHeight="1">
      <x:c r="B60" s="35" t="n">
        <x:v>46235</x:v>
      </x:c>
      <x:c r="C60" s="3" t="str">
        <x:v>Aurora 监测耗材</x:v>
      </x:c>
      <x:c r="D60" s="3" t="str">
        <x:v>东部大区</x:v>
      </x:c>
      <x:c r="E60" s="36" t="n">
        <x:v>14336000</x:v>
      </x:c>
      <x:c r="F60" s="3"/>
      <x:c r="G60" s="3"/>
      <x:c r="H60" s="3"/>
      <x:c r="I60" s="3"/>
    </x:row>
    <x:row r="61" ht="26" customHeight="1">
      <x:c r="B61" s="35" t="n">
        <x:v>46204</x:v>
      </x:c>
      <x:c r="C61" s="3" t="str">
        <x:v>Aurora 监测耗材</x:v>
      </x:c>
      <x:c r="D61" s="3" t="str">
        <x:v>中部大区</x:v>
      </x:c>
      <x:c r="E61" s="36" t="n">
        <x:v>9600000</x:v>
      </x:c>
      <x:c r="F61" s="3"/>
      <x:c r="G61" s="3"/>
      <x:c r="H61" s="3"/>
      <x:c r="I61" s="3"/>
    </x:row>
    <x:row r="62" ht="26" customHeight="1">
      <x:c r="B62" s="35" t="n">
        <x:v>46235</x:v>
      </x:c>
      <x:c r="C62" s="3" t="str">
        <x:v>Aurora 监测耗材</x:v>
      </x:c>
      <x:c r="D62" s="3" t="str">
        <x:v>中部大区</x:v>
      </x:c>
      <x:c r="E62" s="36" t="n">
        <x:v>10752000</x:v>
      </x:c>
      <x:c r="F62" s="3"/>
      <x:c r="G62" s="3"/>
      <x:c r="H62" s="3"/>
      <x:c r="I62" s="3"/>
    </x:row>
    <x:row r="63" ht="26" customHeight="1">
      <x:c r="B63" s="35" t="n">
        <x:v>46204</x:v>
      </x:c>
      <x:c r="C63" s="3" t="str">
        <x:v>Aurora 监测耗材</x:v>
      </x:c>
      <x:c r="D63" s="3" t="str">
        <x:v>西部大区</x:v>
      </x:c>
      <x:c r="E63" s="36" t="n">
        <x:v>7300000</x:v>
      </x:c>
      <x:c r="F63" s="3"/>
      <x:c r="G63" s="3"/>
      <x:c r="H63" s="3"/>
      <x:c r="I63" s="3"/>
    </x:row>
    <x:row r="64" ht="26" customHeight="1">
      <x:c r="B64" s="35" t="n">
        <x:v>46235</x:v>
      </x:c>
      <x:c r="C64" s="3" t="str">
        <x:v>Aurora 监测耗材</x:v>
      </x:c>
      <x:c r="D64" s="3" t="str">
        <x:v>西部大区</x:v>
      </x:c>
      <x:c r="E64" s="36" t="n">
        <x:v>8176000</x:v>
      </x:c>
      <x:c r="F64" s="3"/>
      <x:c r="G64" s="3"/>
      <x:c r="H64" s="3"/>
      <x:c r="I64" s="3"/>
    </x:row>
    <x:row r="65" ht="26" customHeight="1">
      <x:c r="B65" s="35" t="n">
        <x:v>46204</x:v>
      </x:c>
      <x:c r="C65" s="3" t="str">
        <x:v>Nimbus 微创器械</x:v>
      </x:c>
      <x:c r="D65" s="3" t="str">
        <x:v>东部大区</x:v>
      </x:c>
      <x:c r="E65" s="36" t="n">
        <x:v>10400000</x:v>
      </x:c>
      <x:c r="F65" s="3"/>
      <x:c r="G65" s="3"/>
      <x:c r="H65" s="3"/>
      <x:c r="I65" s="3"/>
    </x:row>
    <x:row r="66" ht="26" customHeight="1">
      <x:c r="B66" s="35" t="n">
        <x:v>46235</x:v>
      </x:c>
      <x:c r="C66" s="3" t="str">
        <x:v>Nimbus 微创器械</x:v>
      </x:c>
      <x:c r="D66" s="3" t="str">
        <x:v>东部大区</x:v>
      </x:c>
      <x:c r="E66" s="36" t="n">
        <x:v>11648000</x:v>
      </x:c>
      <x:c r="F66" s="3"/>
      <x:c r="G66" s="3"/>
      <x:c r="H66" s="3"/>
      <x:c r="I66" s="3"/>
    </x:row>
    <x:row r="67" ht="26" customHeight="1">
      <x:c r="B67" s="35" t="n">
        <x:v>46204</x:v>
      </x:c>
      <x:c r="C67" s="3" t="str">
        <x:v>Nimbus 微创器械</x:v>
      </x:c>
      <x:c r="D67" s="3" t="str">
        <x:v>中部大区</x:v>
      </x:c>
      <x:c r="E67" s="36" t="n">
        <x:v>8100000</x:v>
      </x:c>
      <x:c r="F67" s="3"/>
      <x:c r="G67" s="3"/>
      <x:c r="H67" s="3"/>
      <x:c r="I67" s="3"/>
    </x:row>
    <x:row r="68" ht="26" customHeight="1">
      <x:c r="B68" s="35" t="n">
        <x:v>46235</x:v>
      </x:c>
      <x:c r="C68" s="3" t="str">
        <x:v>Nimbus 微创器械</x:v>
      </x:c>
      <x:c r="D68" s="3" t="str">
        <x:v>中部大区</x:v>
      </x:c>
      <x:c r="E68" s="36" t="n">
        <x:v>9072000</x:v>
      </x:c>
      <x:c r="F68" s="3"/>
      <x:c r="G68" s="3"/>
      <x:c r="H68" s="3"/>
      <x:c r="I68" s="3"/>
    </x:row>
    <x:row r="69" ht="26" customHeight="1">
      <x:c r="B69" s="35" t="n">
        <x:v>46204</x:v>
      </x:c>
      <x:c r="C69" s="3" t="str">
        <x:v>Nimbus 微创器械</x:v>
      </x:c>
      <x:c r="D69" s="3" t="str">
        <x:v>西部大区</x:v>
      </x:c>
      <x:c r="E69" s="36" t="n">
        <x:v>6200000</x:v>
      </x:c>
      <x:c r="F69" s="3"/>
      <x:c r="G69" s="3"/>
      <x:c r="H69" s="3"/>
      <x:c r="I69" s="3"/>
    </x:row>
    <x:row r="70" ht="26" customHeight="1">
      <x:c r="B70" s="35" t="n">
        <x:v>46235</x:v>
      </x:c>
      <x:c r="C70" s="3" t="str">
        <x:v>Nimbus 微创器械</x:v>
      </x:c>
      <x:c r="D70" s="3" t="str">
        <x:v>西部大区</x:v>
      </x:c>
      <x:c r="E70" s="36" t="n">
        <x:v>6944000</x:v>
      </x:c>
      <x:c r="F70" s="3"/>
      <x:c r="G70" s="3"/>
      <x:c r="H70" s="3"/>
      <x:c r="I70" s="3"/>
    </x:row>
    <x:row r="71" ht="26" customHeight="1">
      <x:c r="B71" s="3"/>
      <x:c r="C71" s="3"/>
      <x:c r="D71" s="3"/>
      <x:c r="E71" s="3"/>
      <x:c r="F71" s="3"/>
      <x:c r="G71" s="3"/>
      <x:c r="H71" s="3"/>
      <x:c r="I71" s="3"/>
    </x:row>
    <x:row r="72" ht="26" customHeight="1">
      <x:c r="B72" s="11" t="str">
        <x:v>以下均为原合成线索，保留待核实和过期状态。没有真实网页链接，也没有证明销售变化原因。</x:v>
      </x:c>
      <x:c r="C72" s="3"/>
      <x:c r="D72" s="3"/>
      <x:c r="E72" s="3"/>
      <x:c r="F72" s="3"/>
      <x:c r="G72" s="3"/>
      <x:c r="H72" s="3"/>
      <x:c r="I72" s="3"/>
    </x:row>
    <x:row r="73" ht="26" customHeight="1">
      <x:c r="B73" s="3"/>
      <x:c r="C73" s="3"/>
      <x:c r="D73" s="3"/>
      <x:c r="E73" s="3"/>
      <x:c r="F73" s="3"/>
      <x:c r="G73" s="3"/>
      <x:c r="H73" s="3"/>
      <x:c r="I73" s="3"/>
    </x:row>
    <x:row r="74" ht="30" customHeight="1">
      <x:c r="B74" s="19" t="str">
        <x:v>类型</x:v>
      </x:c>
      <x:c r="C74" s="20" t="str">
        <x:v>产品</x:v>
      </x:c>
      <x:c r="D74" s="20" t="str">
        <x:v>大区</x:v>
      </x:c>
      <x:c r="E74" s="20" t="str">
        <x:v>标题</x:v>
      </x:c>
      <x:c r="F74" s="20" t="str">
        <x:v>记录日期</x:v>
      </x:c>
      <x:c r="G74" s="20" t="str">
        <x:v>证据状态</x:v>
      </x:c>
      <x:c r="H74" s="20" t="str">
        <x:v>有效期</x:v>
      </x:c>
      <x:c r="I74" s="21" t="str">
        <x:v>原文及来源ID</x:v>
      </x:c>
    </x:row>
    <x:row r="75" ht="72" customHeight="1">
      <x:c r="B75" s="32" t="str">
        <x:v>竞品</x:v>
      </x:c>
      <x:c r="C75" s="32" t="str">
        <x:v>Nimbus 微创器械</x:v>
      </x:c>
      <x:c r="D75" s="32" t="str">
        <x:v>东部大区</x:v>
      </x:c>
      <x:c r="E75" s="32" t="str">
        <x:v>竞品公开资料提及区域培训活动</x:v>
      </x:c>
      <x:c r="F75" s="40" t="n">
        <x:v>46254</x:v>
      </x:c>
      <x:c r="G75" s="32" t="str">
        <x:v>未核实</x:v>
      </x:c>
      <x:c r="H75" s="40" t="n">
        <x:v>46283</x:v>
      </x:c>
      <x:c r="I75" s="32" t="str">
        <x:v>合成线索：尚未核实是否覆盖本演示医院或是否影响订单。
来源：合成公开资料摘录
ID：sig-competitor-nimbus-east；URL：无</x:v>
      </x:c>
    </x:row>
    <x:row r="76" ht="72" customHeight="1">
      <x:c r="B76" s="32" t="str">
        <x:v>客户</x:v>
      </x:c>
      <x:c r="C76" s="32" t="str">
        <x:v>Aurora 监测耗材</x:v>
      </x:c>
      <x:c r="D76" s="32" t="str">
        <x:v>中部大区</x:v>
      </x:c>
      <x:c r="E76" s="32" t="str">
        <x:v>客户反馈线索：补货节奏待确认</x:v>
      </x:c>
      <x:c r="F76" s="40" t="n">
        <x:v>46257</x:v>
      </x:c>
      <x:c r="G76" s="32" t="str">
        <x:v>未核实</x:v>
      </x:c>
      <x:c r="H76" s="40" t="n">
        <x:v>46287</x:v>
      </x:c>
      <x:c r="I76" s="32" t="str">
        <x:v>合成反馈，不能单独用于归因或改变目标。
来源：合成客户访谈记录
ID：sig-customer-aurora-central；URL：无</x:v>
      </x:c>
    </x:row>
    <x:row r="77" ht="72" customHeight="1">
      <x:c r="B77" s="32" t="str">
        <x:v>市场</x:v>
      </x:c>
      <x:c r="C77" s="32" t="str">
        <x:v>Aurora 监测耗材</x:v>
      </x:c>
      <x:c r="D77" s="32" t="str">
        <x:v>西部大区</x:v>
      </x:c>
      <x:c r="E77" s="32" t="str">
        <x:v>市场活动线索已过期</x:v>
      </x:c>
      <x:c r="F77" s="40" t="n">
        <x:v>46176</x:v>
      </x:c>
      <x:c r="G77" s="32" t="str">
        <x:v>已过期</x:v>
      </x:c>
      <x:c r="H77" s="40" t="n">
        <x:v>46204</x:v>
      </x:c>
      <x:c r="I77" s="32" t="str">
        <x:v>合成旧线索；需重新核对，不能作为当前结论依据。
来源：合成行业摘要
ID：sig-market-aurora-west；URL：无</x:v>
      </x:c>
    </x:row>
    <x:row r="78" ht="72" customHeight="1">
      <x:c r="B78" s="32" t="str">
        <x:v>supply</x:v>
      </x:c>
      <x:c r="C78" s="32" t="str">
        <x:v>Nimbus 微创器械</x:v>
      </x:c>
      <x:c r="D78" s="32" t="str">
        <x:v>东部大区</x:v>
      </x:c>
      <x:c r="E78" s="32" t="str">
        <x:v>供货交付节奏记录</x:v>
      </x:c>
      <x:c r="F78" s="40" t="n">
        <x:v>46262</x:v>
      </x:c>
      <x:c r="G78" s="32" t="str">
        <x:v>合成材料，非现实证据</x:v>
      </x:c>
      <x:c r="H78" s="40"/>
      <x:c r="I78" s="32" t="str">
        <x:v>合成内部记录：8 月存在两笔待核对的交付节奏变化；不足以证明销量下降原因。
来源：合成运营记录
ID：src-supply-nimbus-east</x:v>
      </x:c>
    </x:row>
    <x:row r="79" ht="72" customHeight="1">
      <x:c r="B79" s="32" t="str">
        <x:v>customer</x:v>
      </x:c>
      <x:c r="C79" s="32" t="str">
        <x:v>Aurora 监测耗材</x:v>
      </x:c>
      <x:c r="D79" s="32" t="str">
        <x:v>中部大区</x:v>
      </x:c>
      <x:c r="E79" s="32" t="str">
        <x:v>客户异议摘录</x:v>
      </x:c>
      <x:c r="F79" s="40" t="n">
        <x:v>46257</x:v>
      </x:c>
      <x:c r="G79" s="32" t="str">
        <x:v>合成材料，非现实证据</x:v>
      </x:c>
      <x:c r="H79" s="40"/>
      <x:c r="I79" s="32" t="str">
        <x:v>合成访谈：客户提出补货周期问题，尚未与订单、库存或竞品资料交叉验证。
来源：合成访谈记录
ID：src-customer-aurora-central</x:v>
      </x:c>
    </x:row>
    <x:row r="80" ht="72" customHeight="1">
      <x:c r="B80" s="32" t="str">
        <x:v>sop</x:v>
      </x:c>
      <x:c r="C80" s="32" t="str">
        <x:v>全部产品</x:v>
      </x:c>
      <x:c r="D80" s="32" t="str">
        <x:v>全部大区</x:v>
      </x:c>
      <x:c r="E80" s="32" t="str">
        <x:v>目标评审 SOP（演示）</x:v>
      </x:c>
      <x:c r="F80" s="40" t="n">
        <x:v>46266</x:v>
      </x:c>
      <x:c r="G80" s="32" t="str">
        <x:v>合成材料，非现实证据</x:v>
      </x:c>
      <x:c r="H80" s="40"/>
      <x:c r="I80" s="32" t="str">
        <x:v>目标方案须由业务负责人确认；容量为情景假设，不是事实预测；不得自动用于薪酬、处分或人员评价。
来源：合成运营 SOP
ID：src-sop-target-review</x:v>
      </x:c>
    </x:row>
    <x:row r="81" ht="72" customHeight="1">
      <x:c r="B81" s="32" t="str">
        <x:v>market</x:v>
      </x:c>
      <x:c r="C81" s="32" t="str">
        <x:v>Nimbus 微创器械</x:v>
      </x:c>
      <x:c r="D81" s="32" t="str">
        <x:v>东部大区</x:v>
      </x:c>
      <x:c r="E81" s="32" t="str">
        <x:v>市场信息待核清单</x:v>
      </x:c>
      <x:c r="F81" s="40" t="n">
        <x:v>46254</x:v>
      </x:c>
      <x:c r="G81" s="32" t="str">
        <x:v>合成材料，非现实证据</x:v>
      </x:c>
      <x:c r="H81" s="40"/>
      <x:c r="I81" s="32" t="str">
        <x:v>合成市场线索：仅作为调查入口，需由责任人补充可核验证据。
来源：合成市场观察
ID：src-market-nimbus-east</x:v>
      </x:c>
    </x:row>
    <x:row r="82" ht="26" customHeight="1">
      <x:c r="B82" s="3"/>
      <x:c r="C82" s="3"/>
      <x:c r="D82" s="3"/>
      <x:c r="E82" s="3"/>
      <x:c r="F82" s="3"/>
      <x:c r="G82" s="3"/>
      <x:c r="H82" s="3"/>
      <x:c r="I82" s="3"/>
    </x:row>
    <x:row r="83" ht="26" customHeight="1">
      <x:c r="B83" s="3"/>
      <x:c r="C83" s="3"/>
      <x:c r="D83" s="3"/>
      <x:c r="E83" s="3"/>
      <x:c r="F83" s="3"/>
      <x:c r="G83" s="3"/>
      <x:c r="H83" s="3"/>
      <x:c r="I83" s="3"/>
    </x:row>
    <x:row r="84" ht="26" customHeight="1">
      <x:c r="B84" s="11" t="str">
        <x:v>该工作簿为固定范围的运营分析样本，不是新增的通用导入器。文字建议与事实表分开，待本人审阅。</x:v>
      </x:c>
      <x:c r="C84" s="3"/>
      <x:c r="D84" s="3"/>
      <x:c r="E84" s="3"/>
      <x:c r="F84" s="3"/>
      <x:c r="G84" s="3"/>
      <x:c r="H84" s="3"/>
      <x:c r="I84" s="3"/>
    </x:row>
    <x:row r="85" ht="26" customHeight="1">
      <x:c r="B85" s="3"/>
      <x:c r="C85" s="3"/>
      <x:c r="D85" s="3"/>
      <x:c r="E85" s="3"/>
      <x:c r="F85" s="3"/>
      <x:c r="G85" s="3"/>
      <x:c r="H85" s="3"/>
      <x:c r="I85" s="3"/>
    </x:row>
    <x:row r="86" ht="26" customHeight="1">
      <x:c r="B86" s="3"/>
      <x:c r="C86" s="3"/>
      <x:c r="D86" s="3"/>
      <x:c r="E86" s="3"/>
      <x:c r="F86" s="3"/>
      <x:c r="G86" s="3"/>
      <x:c r="H86" s="3"/>
      <x:c r="I86" s="3"/>
    </x:row>
    <x:row r="87" ht="26" customHeight="1">
      <x:c r="B87" s="12" t="str">
        <x:v>公司指定重点医院名单（待录入）</x:v>
      </x:c>
      <x:c r="C87" s="3"/>
      <x:c r="D87" s="3"/>
      <x:c r="E87" s="3"/>
      <x:c r="F87" s="3"/>
      <x:c r="G87" s="3"/>
      <x:c r="H87" s="3"/>
      <x:c r="I87" s="3"/>
    </x:row>
    <x:row r="88" ht="30" customHeight="1">
      <x:c r="B88" s="19" t="str">
        <x:v>医院</x:v>
      </x:c>
      <x:c r="C88" s="20" t="str">
        <x:v>大区</x:v>
      </x:c>
      <x:c r="D88" s="20" t="str">
        <x:v>经销商</x:v>
      </x:c>
      <x:c r="E88" s="20" t="str">
        <x:v>公司重点标记</x:v>
      </x:c>
      <x:c r="F88" s="21" t="str">
        <x:v>名单依据</x:v>
      </x:c>
      <x:c r="G88" s="3"/>
      <x:c r="H88" s="3"/>
      <x:c r="I88" s="3"/>
    </x:row>
    <x:row r="89" ht="48" customHeight="1">
      <x:c r="B89" s="29" t="str">
        <x:v>东部大区海港示范医院</x:v>
      </x:c>
      <x:c r="C89" s="3" t="str">
        <x:v>东部大区</x:v>
      </x:c>
      <x:c r="D89" s="3" t="str">
        <x:v>雪松流通服务</x:v>
      </x:c>
      <x:c r="E89" s="30"/>
      <x:c r="F89" s="33"/>
      <x:c r="G89" s="3"/>
      <x:c r="H89" s="3"/>
      <x:c r="I89" s="3"/>
    </x:row>
    <x:row r="90" ht="48" customHeight="1">
      <x:c r="B90" s="29" t="str">
        <x:v>东部大区江城示范医院</x:v>
      </x:c>
      <x:c r="C90" s="3" t="str">
        <x:v>东部大区</x:v>
      </x:c>
      <x:c r="D90" s="3" t="str">
        <x:v>兰亭流通服务</x:v>
      </x:c>
      <x:c r="E90" s="30"/>
      <x:c r="F90" s="33"/>
      <x:c r="G90" s="3"/>
      <x:c r="H90" s="3"/>
      <x:c r="I90" s="3"/>
    </x:row>
    <x:row r="91" ht="48" customHeight="1">
      <x:c r="B91" s="29" t="str">
        <x:v>东部大区山城示范医院</x:v>
      </x:c>
      <x:c r="C91" s="3" t="str">
        <x:v>东部大区</x:v>
      </x:c>
      <x:c r="D91" s="3" t="str">
        <x:v>雪松流通服务</x:v>
      </x:c>
      <x:c r="E91" s="30"/>
      <x:c r="F91" s="33"/>
      <x:c r="G91" s="3"/>
      <x:c r="H91" s="3"/>
      <x:c r="I91" s="3"/>
    </x:row>
    <x:row r="92" ht="48" customHeight="1">
      <x:c r="B92" s="29" t="str">
        <x:v>东部大区湖畔示范医院</x:v>
      </x:c>
      <x:c r="C92" s="3" t="str">
        <x:v>东部大区</x:v>
      </x:c>
      <x:c r="D92" s="3" t="str">
        <x:v>兰亭流通服务</x:v>
      </x:c>
      <x:c r="E92" s="30"/>
      <x:c r="F92" s="33"/>
      <x:c r="G92" s="3"/>
      <x:c r="H92" s="3"/>
      <x:c r="I92" s="3"/>
    </x:row>
    <x:row r="93" ht="48" customHeight="1">
      <x:c r="B93" s="29" t="str">
        <x:v>中部大区海港示范医院</x:v>
      </x:c>
      <x:c r="C93" s="3" t="str">
        <x:v>中部大区</x:v>
      </x:c>
      <x:c r="D93" s="3" t="str">
        <x:v>雪松流通服务</x:v>
      </x:c>
      <x:c r="E93" s="30"/>
      <x:c r="F93" s="33"/>
      <x:c r="G93" s="3"/>
      <x:c r="H93" s="3"/>
      <x:c r="I93" s="3"/>
    </x:row>
    <x:row r="94" ht="48" customHeight="1">
      <x:c r="B94" s="29" t="str">
        <x:v>中部大区江城示范医院</x:v>
      </x:c>
      <x:c r="C94" s="3" t="str">
        <x:v>中部大区</x:v>
      </x:c>
      <x:c r="D94" s="3" t="str">
        <x:v>兰亭流通服务</x:v>
      </x:c>
      <x:c r="E94" s="30"/>
      <x:c r="F94" s="33"/>
      <x:c r="G94" s="3"/>
      <x:c r="H94" s="3"/>
      <x:c r="I94" s="3"/>
    </x:row>
    <x:row r="95" ht="48" customHeight="1">
      <x:c r="B95" s="29" t="str">
        <x:v>中部大区山城示范医院</x:v>
      </x:c>
      <x:c r="C95" s="3" t="str">
        <x:v>中部大区</x:v>
      </x:c>
      <x:c r="D95" s="3" t="str">
        <x:v>雪松流通服务</x:v>
      </x:c>
      <x:c r="E95" s="30"/>
      <x:c r="F95" s="33"/>
      <x:c r="G95" s="3"/>
      <x:c r="H95" s="3"/>
      <x:c r="I95" s="3"/>
    </x:row>
    <x:row r="96" ht="48" customHeight="1">
      <x:c r="B96" s="29" t="str">
        <x:v>中部大区湖畔示范医院</x:v>
      </x:c>
      <x:c r="C96" s="3" t="str">
        <x:v>中部大区</x:v>
      </x:c>
      <x:c r="D96" s="3" t="str">
        <x:v>兰亭流通服务</x:v>
      </x:c>
      <x:c r="E96" s="30"/>
      <x:c r="F96" s="33"/>
      <x:c r="G96" s="3"/>
      <x:c r="H96" s="3"/>
      <x:c r="I96" s="3"/>
    </x:row>
    <x:row r="97" ht="48" customHeight="1">
      <x:c r="B97" s="29" t="str">
        <x:v>西部大区海港示范医院</x:v>
      </x:c>
      <x:c r="C97" s="3" t="str">
        <x:v>西部大区</x:v>
      </x:c>
      <x:c r="D97" s="3" t="str">
        <x:v>雪松流通服务</x:v>
      </x:c>
      <x:c r="E97" s="30"/>
      <x:c r="F97" s="33"/>
      <x:c r="G97" s="3"/>
      <x:c r="H97" s="3"/>
      <x:c r="I97" s="3"/>
    </x:row>
    <x:row r="98" ht="48" customHeight="1">
      <x:c r="B98" s="29" t="str">
        <x:v>西部大区江城示范医院</x:v>
      </x:c>
      <x:c r="C98" s="3" t="str">
        <x:v>西部大区</x:v>
      </x:c>
      <x:c r="D98" s="3" t="str">
        <x:v>兰亭流通服务</x:v>
      </x:c>
      <x:c r="E98" s="30"/>
      <x:c r="F98" s="33"/>
      <x:c r="G98" s="3"/>
      <x:c r="H98" s="3"/>
      <x:c r="I98" s="3"/>
    </x:row>
    <x:row r="99" ht="48" customHeight="1">
      <x:c r="B99" s="29" t="str">
        <x:v>西部大区山城示范医院</x:v>
      </x:c>
      <x:c r="C99" s="3" t="str">
        <x:v>西部大区</x:v>
      </x:c>
      <x:c r="D99" s="3" t="str">
        <x:v>雪松流通服务</x:v>
      </x:c>
      <x:c r="E99" s="30"/>
      <x:c r="F99" s="33"/>
      <x:c r="G99" s="3"/>
      <x:c r="H99" s="3"/>
      <x:c r="I99" s="3"/>
    </x:row>
    <x:row r="100" ht="48" customHeight="1">
      <x:c r="B100" s="29" t="str">
        <x:v>西部大区湖畔示范医院</x:v>
      </x:c>
      <x:c r="C100" s="3" t="str">
        <x:v>西部大区</x:v>
      </x:c>
      <x:c r="D100" s="3" t="str">
        <x:v>兰亭流通服务</x:v>
      </x:c>
      <x:c r="E100" s="30"/>
      <x:c r="F100" s="33"/>
      <x:c r="G100" s="3"/>
      <x:c r="H100" s="3"/>
      <x:c r="I100" s="3"/>
    </x:row>
    <x:row r="101" ht="26" customHeight="1">
      <x:c r="B101" s="3"/>
      <x:c r="C101" s="3"/>
      <x:c r="D101" s="3"/>
      <x:c r="E101" s="3"/>
      <x:c r="F101" s="3"/>
      <x:c r="G101" s="3"/>
      <x:c r="H101" s="3"/>
      <x:c r="I101" s="3"/>
    </x:row>
    <x:row r="102" ht="26" customHeight="1">
      <x:c r="B102" s="11" t="str">
        <x:v>重点医院以公司指定名单为准。“名单依据”记录版本与生效日期。当前未提供名单，标记留空。</x:v>
      </x:c>
      <x:c r="C102" s="3"/>
      <x:c r="D102" s="3"/>
      <x:c r="E102" s="3"/>
      <x:c r="F102" s="3"/>
      <x:c r="G102" s="3"/>
      <x:c r="H102" s="3"/>
      <x:c r="I102" s="3"/>
    </x:row>
    <x:row r="103" ht="26" customHeight="1">
      <x:c r="B103" s="3"/>
      <x:c r="C103" s="3"/>
      <x:c r="D103" s="3"/>
      <x:c r="E103" s="3"/>
      <x:c r="F103" s="3"/>
      <x:c r="G103" s="3"/>
      <x:c r="H103" s="3"/>
      <x:c r="I103" s="3"/>
    </x:row>
  </x:sheetData>
  <x:dataValidations count="2">
    <x:dataValidation type="whole" operator="between" sqref="G7:G54">
      <x:formula1>0</x:formula1>
      <x:formula2>1000000000000</x:formula2>
    </x:dataValidation>
    <x:dataValidation type="list" sqref="E89:E100">
      <x:formula1>"重点,常规"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26f0627b664e6f"/>
  </x:tableParts>
</x:worksheet>
</file>